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SETEMBRO.2021\CGM\Inciso XIII – demonstrativos constantes dos anexos-JULHO-21-ANEXO  EXCEL\"/>
    </mc:Choice>
  </mc:AlternateContent>
  <xr:revisionPtr revIDLastSave="0" documentId="13_ncr:1_{5BD63FCA-4C58-423A-836B-87D8832094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COMPET">'[1]DADOS (OCULTAR)'!$D$5:$D$76</definedName>
    <definedName name="EVENTO">'[1]MEM.CÁLC.FP.'!$B$6:$B$7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1" i="1" l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Y8" i="1"/>
  <c r="Z8" i="1" s="1"/>
  <c r="X8" i="1"/>
  <c r="W8" i="1"/>
  <c r="V8" i="1"/>
  <c r="U8" i="1"/>
  <c r="T8" i="1"/>
  <c r="S8" i="1"/>
  <c r="R8" i="1"/>
  <c r="Q8" i="1"/>
  <c r="P8" i="1"/>
  <c r="N8" i="1"/>
  <c r="M8" i="1"/>
  <c r="L8" i="1"/>
  <c r="P7" i="1"/>
  <c r="M7" i="1"/>
  <c r="M6" i="1" s="1"/>
  <c r="AH4" i="1"/>
  <c r="AG4" i="1"/>
  <c r="AF4" i="1"/>
  <c r="AE4" i="1"/>
  <c r="AD4" i="1"/>
  <c r="AC4" i="1"/>
  <c r="Z4" i="1"/>
  <c r="Y4" i="1"/>
  <c r="AH3" i="1"/>
  <c r="AG3" i="1"/>
  <c r="AF3" i="1"/>
  <c r="AE3" i="1"/>
  <c r="AD3" i="1"/>
  <c r="AD5" i="1" s="1"/>
  <c r="AC3" i="1"/>
  <c r="Z3" i="1"/>
  <c r="Y3" i="1"/>
  <c r="C3" i="1"/>
  <c r="Z2" i="1"/>
  <c r="Y2" i="1"/>
  <c r="C2" i="1"/>
  <c r="Z1" i="1"/>
  <c r="Y1" i="1"/>
  <c r="Y5" i="1" s="1"/>
  <c r="C1" i="1"/>
  <c r="Z5" i="1" l="1"/>
  <c r="AJ3" i="1"/>
  <c r="AJ4" i="1"/>
  <c r="L7" i="1"/>
  <c r="L6" i="1" s="1"/>
  <c r="Q7" i="1"/>
  <c r="V7" i="1"/>
  <c r="AI3" i="1"/>
  <c r="AI4" i="1"/>
  <c r="AJ5" i="1" l="1"/>
  <c r="AJ6" i="1" s="1"/>
</calcChain>
</file>

<file path=xl/sharedStrings.xml><?xml version="1.0" encoding="utf-8"?>
<sst xmlns="http://schemas.openxmlformats.org/spreadsheetml/2006/main" count="709" uniqueCount="203">
  <si>
    <t>1 - Médico</t>
  </si>
  <si>
    <t>L</t>
  </si>
  <si>
    <t>M</t>
  </si>
  <si>
    <t>P</t>
  </si>
  <si>
    <t>Q</t>
  </si>
  <si>
    <t>R</t>
  </si>
  <si>
    <t>S</t>
  </si>
  <si>
    <t>2 - Outros Profissionais da Saúde</t>
  </si>
  <si>
    <t>Salário Base</t>
  </si>
  <si>
    <t>Total Proventos Rescisões</t>
  </si>
  <si>
    <t>Férias (Despesa de Provisão)</t>
  </si>
  <si>
    <t>13º Salário (Despesa de Provisão)</t>
  </si>
  <si>
    <t>Adicionais</t>
  </si>
  <si>
    <t>Gratificações</t>
  </si>
  <si>
    <t>TOTAL EVENTOS</t>
  </si>
  <si>
    <t>TOTAL FOLHA BRUTA
Sem Rescisão</t>
  </si>
  <si>
    <t>3 - Administrativo</t>
  </si>
  <si>
    <t>Ativos</t>
  </si>
  <si>
    <t>4 - Assistência Odontológica</t>
  </si>
  <si>
    <t>Jovem Aprendiz</t>
  </si>
  <si>
    <t>PREFEITURA DO RECIFE</t>
  </si>
  <si>
    <t>Total</t>
  </si>
  <si>
    <t>TRIBUNAL DE CONTAS</t>
  </si>
  <si>
    <t>TOTAL ATIVOS + RESCISÃO</t>
  </si>
  <si>
    <t>TOTAL GERAL DA FOLHA
BRUTA</t>
  </si>
  <si>
    <t>TOTAL DEDUÇÕES</t>
  </si>
  <si>
    <t>Tabela com o Detalhamento dos Vencimentos e Vantagens (Categoria 1.1)</t>
  </si>
  <si>
    <t>TOTAIS</t>
  </si>
  <si>
    <t>CNPJ da Unidade de Saúde</t>
  </si>
  <si>
    <t>Nome da Unidade de Saúde</t>
  </si>
  <si>
    <t>CPF do Empregado</t>
  </si>
  <si>
    <t>Nome do Empregado</t>
  </si>
  <si>
    <t>Evento Folha 
(Ativos ou Jovem Aprendiz)</t>
  </si>
  <si>
    <t>Área de Ocupação</t>
  </si>
  <si>
    <t>Ocupação</t>
  </si>
  <si>
    <t>Competência</t>
  </si>
  <si>
    <t>Regime de Trabalho</t>
  </si>
  <si>
    <t>Jornada Semanal de Trabalho</t>
  </si>
  <si>
    <t>Deduções Rescisão</t>
  </si>
  <si>
    <t>Data de Desligamento</t>
  </si>
  <si>
    <t>Descontos</t>
  </si>
  <si>
    <t>Salário Líquido "Percebido pelo Funcionário"  TCE</t>
  </si>
  <si>
    <t>(1) - Preenchimento Automático</t>
  </si>
  <si>
    <t>(2) - Acessar lista suspensa</t>
  </si>
  <si>
    <t>(3) - Digitar sem ponto, hífen e barra</t>
  </si>
  <si>
    <t>(4) - Informar nome completo</t>
  </si>
  <si>
    <t>(4.1) - Acessar lista suspensa</t>
  </si>
  <si>
    <t>(5) - Acessar lista suspensa</t>
  </si>
  <si>
    <t>(6) - Formato XXXX-XX</t>
  </si>
  <si>
    <t>(7) - Acessar lista suspensa</t>
  </si>
  <si>
    <t>(8) - Acessar lista suspensa</t>
  </si>
  <si>
    <t>(10) - Formato: xxxxx,xx</t>
  </si>
  <si>
    <t>(11) - Formato: xxxxx,xx</t>
  </si>
  <si>
    <t>(11.1) - Formato: xxxxx,xx</t>
  </si>
  <si>
    <t>(12) - Formato: dd/mm/aaaa</t>
  </si>
  <si>
    <t>(13) - Formato: xxxxx,xx</t>
  </si>
  <si>
    <t>(14) - Formato: xxxxx,xx</t>
  </si>
  <si>
    <t xml:space="preserve">(15) (+) INSALUBRIDADE, HE, RSRS HE, AD NOTURNO, SALÁRIO FAMÍLIA, AUX. CRECHE, AUX MORADIA, ABONO DE FÉRIAS </t>
  </si>
  <si>
    <t>(16) - Formato: xxxxx,xx</t>
  </si>
  <si>
    <t>(19) - Total de Descontos</t>
  </si>
  <si>
    <t>(20) - Preenchimento Automático</t>
  </si>
  <si>
    <t>(21) - Preenchimento Automático</t>
  </si>
  <si>
    <t>UPAE- ARRUDA - Deputado Antônio Luiz Filho</t>
  </si>
  <si>
    <t>ADALGISA MARIA OLIVEIRA CAVALCANTI</t>
  </si>
  <si>
    <t>ATIVOS</t>
  </si>
  <si>
    <t>2251-12</t>
  </si>
  <si>
    <t>2 - Diarista</t>
  </si>
  <si>
    <t/>
  </si>
  <si>
    <t>ADRIANA CAVALCANTI BEZERRA</t>
  </si>
  <si>
    <t>4101-05</t>
  </si>
  <si>
    <t>AILZA KARLA ANSELMO FIGUEREDO DE ARAUJO</t>
  </si>
  <si>
    <t>2515-20</t>
  </si>
  <si>
    <t>ALDENICE RIBEIRO DA COSTA</t>
  </si>
  <si>
    <t>2236-05</t>
  </si>
  <si>
    <t>ALDO SILVA DE OLIVEIRA</t>
  </si>
  <si>
    <t>5173-10</t>
  </si>
  <si>
    <t>1 - Plantonista</t>
  </si>
  <si>
    <t>ALISSON JOSE DIONISIO ALVES</t>
  </si>
  <si>
    <t>3222-05</t>
  </si>
  <si>
    <t>AMARO CAPISTRANO DOS SANTOS JUNIOR</t>
  </si>
  <si>
    <t>2251-09</t>
  </si>
  <si>
    <t xml:space="preserve">ANDRE FREDERICO FRANKLIN MACIEL </t>
  </si>
  <si>
    <t>ANDRE LUIS BARROS BANDEIRA</t>
  </si>
  <si>
    <t>ANDRE LUIZ DELMAS BARBOSA</t>
  </si>
  <si>
    <t>1425-30</t>
  </si>
  <si>
    <t xml:space="preserve">AUREA DOS SANTOS NEVES </t>
  </si>
  <si>
    <t>4110-10</t>
  </si>
  <si>
    <t>BRUNO BORGES CAVALCANTI</t>
  </si>
  <si>
    <t>2251-20</t>
  </si>
  <si>
    <t>CAMILA COSTA DE SANTANA</t>
  </si>
  <si>
    <t>CAMILA DE OLIVEIRA RAMALHO</t>
  </si>
  <si>
    <t>2253-10</t>
  </si>
  <si>
    <t>CLARISSA BEATRIZ DE ALMEIDA VIEIRA</t>
  </si>
  <si>
    <t>2252-65</t>
  </si>
  <si>
    <t>CRISTIENE BEZERRA DE MENDONÇA</t>
  </si>
  <si>
    <t>DANIELLA CARNEIRO DA COSTA SILVA CASTRO</t>
  </si>
  <si>
    <t>DANIELLE DA MOTA FLORÊNCIO</t>
  </si>
  <si>
    <t>DANIELLE MENEZES DE LIMA</t>
  </si>
  <si>
    <t>2516-05</t>
  </si>
  <si>
    <t>DEBORAH REGINA DE MORAES GARCIA</t>
  </si>
  <si>
    <t>DENIZE JOSE DOS SANTOS OLIVEIRA</t>
  </si>
  <si>
    <t xml:space="preserve">EDLUCIA TENORIO CAMPOS </t>
  </si>
  <si>
    <t>EDNILZA FERREIRA DA SILVA</t>
  </si>
  <si>
    <t>5143-20</t>
  </si>
  <si>
    <t>ELAINE CRISTINA ALMEIDA MONTEIRO</t>
  </si>
  <si>
    <t>2251-36</t>
  </si>
  <si>
    <t>ELAINE CRISTINA DE LIMA QUIRINO CABRAL</t>
  </si>
  <si>
    <t>ELANNY DE KASSIA BATISTA CRUZ</t>
  </si>
  <si>
    <t>4110-05</t>
  </si>
  <si>
    <t>ELIANE BEZERRA DOS MONTES</t>
  </si>
  <si>
    <t>ERALDO DE LIMA LIRA</t>
  </si>
  <si>
    <t>FABIO ALEXANDRE MELO</t>
  </si>
  <si>
    <t>4141-05</t>
  </si>
  <si>
    <t>FABIO ANDRADE DA SILVA MENDONÇA</t>
  </si>
  <si>
    <t>3132-20</t>
  </si>
  <si>
    <t>FERNANDO LUIZ FIRMINO</t>
  </si>
  <si>
    <t>FILIPE COSTA LEANDRO BITU</t>
  </si>
  <si>
    <t>1210-05</t>
  </si>
  <si>
    <t>FILIPE JORGE CAVALCANTI DO REGO</t>
  </si>
  <si>
    <t>3241-15</t>
  </si>
  <si>
    <t>FLAVIO BATISTA DA SILVA</t>
  </si>
  <si>
    <t>FLAVIO PEREIRA DE MENEZES SANTOS</t>
  </si>
  <si>
    <t>5143-10</t>
  </si>
  <si>
    <t>GENILDO FRANCISCO DA SILVA</t>
  </si>
  <si>
    <t>GILKA MARIA DA SILVA PAIVA</t>
  </si>
  <si>
    <t>2234-05</t>
  </si>
  <si>
    <t>GLEICIANE ANGELO MESSIAS</t>
  </si>
  <si>
    <t>GRACIETE MARIA FERNANDES LINS DE OLIVEIRA</t>
  </si>
  <si>
    <t>HELENITA CRISTIANA MOREIRA COSTA GARCEZ</t>
  </si>
  <si>
    <t>HENRIQUE VICTOR</t>
  </si>
  <si>
    <t>2253-20</t>
  </si>
  <si>
    <t>IRLANEIDE BARBOSA DA SILVA</t>
  </si>
  <si>
    <t xml:space="preserve">JACQUELINE DE LEMOS VASCONCELOS </t>
  </si>
  <si>
    <t>JEOVA ALVES DA SILVA</t>
  </si>
  <si>
    <t>7156-15</t>
  </si>
  <si>
    <t>JESSICA ASMIM DOS SANTOS FERREIRA</t>
  </si>
  <si>
    <t>JOANNA PAULA CAMARA LIMA DA COSTA</t>
  </si>
  <si>
    <t>JOAO BATISTA DE OLIVEIRA DOS SANTOS</t>
  </si>
  <si>
    <t>JOAS OLIVEIRA DO CARMO</t>
  </si>
  <si>
    <t>5174-10</t>
  </si>
  <si>
    <t>JORGE ALVES DE SOUZA</t>
  </si>
  <si>
    <t>JOSE CICERO COSTA MENEZES</t>
  </si>
  <si>
    <t>JOSE ROBERTO BRADO DE LIMA</t>
  </si>
  <si>
    <t>LILIAN LOPES SOBRAL</t>
  </si>
  <si>
    <t>LINDACI MOURA DE LUNA MATOS</t>
  </si>
  <si>
    <t>LINDINEIDE CONCEICAO DE OLIVEIRA</t>
  </si>
  <si>
    <t>5134-30</t>
  </si>
  <si>
    <t>LUCIANA MARIA MERGULHAO COELHO</t>
  </si>
  <si>
    <t>LUCIANA VENANCIO SANTOS SOUZA</t>
  </si>
  <si>
    <t>3912-05</t>
  </si>
  <si>
    <t>LUIS LEANDRO SILVA SOUZA</t>
  </si>
  <si>
    <t>MARCELL LINS MELO</t>
  </si>
  <si>
    <t>2251-25</t>
  </si>
  <si>
    <t xml:space="preserve">MARCOS JOSE DE BARROS </t>
  </si>
  <si>
    <t>MARIA EDUARDA OLIVEIRA LINS</t>
  </si>
  <si>
    <t>2235-05</t>
  </si>
  <si>
    <t>MARIA IRANEIDE DUARTE LIMA DE OLIVEIRA</t>
  </si>
  <si>
    <t>MARLISE LUCIA NADLER DA SILVA</t>
  </si>
  <si>
    <t>2611-10</t>
  </si>
  <si>
    <t>MERCIA SANTOS DE MELO SANTANA</t>
  </si>
  <si>
    <t>MICHELI LUANA BARBOSA DA SILVA CARVALHO</t>
  </si>
  <si>
    <t>MICHELLE FERREIRA NEVES DA LUZ CORDEIRO</t>
  </si>
  <si>
    <t>OBERDAN RIBEIRO GONCALVES DE OLIVEIRA</t>
  </si>
  <si>
    <t>2252-70</t>
  </si>
  <si>
    <t>PAULO BATISTA DA SILVA</t>
  </si>
  <si>
    <t>PAULO TONES CABRAL DE ARRUDA</t>
  </si>
  <si>
    <t>PRISCILLA BARRETO DE SOUZA LEÃO</t>
  </si>
  <si>
    <t>RAFAEL DE CASTRO RESENDE</t>
  </si>
  <si>
    <t>RALPH ANDRADE GONCALVES</t>
  </si>
  <si>
    <t>ROBSON DOS ANJOS ROVERLAN DA SILVA</t>
  </si>
  <si>
    <t>ROBSON PEDROSA DE BARROS</t>
  </si>
  <si>
    <t>SANDRO ALVES DA HORA</t>
  </si>
  <si>
    <t>SILENE FERREIRA BARBOSA VERAS</t>
  </si>
  <si>
    <t>2237-10</t>
  </si>
  <si>
    <t>SILVIA ISABEL PEREIRA MARQUES</t>
  </si>
  <si>
    <t>SIMONE NASCIMENTO GUIMARAES</t>
  </si>
  <si>
    <t>TACIANA BORGES CAVALCANTI</t>
  </si>
  <si>
    <t>TARSILA MARIA SCARONI DE SANTANA</t>
  </si>
  <si>
    <t>THIAGO DE PAULA BARBOSA COUTINHO</t>
  </si>
  <si>
    <t>TIAGO PAULINO DOS SANTOS</t>
  </si>
  <si>
    <t>2124-05</t>
  </si>
  <si>
    <t>TONNY PAIVA DA SILVA</t>
  </si>
  <si>
    <t>1424-10</t>
  </si>
  <si>
    <t>VANESSA DE LIRA FIALHO</t>
  </si>
  <si>
    <t>VERIDIANA FERREIRA MAIA</t>
  </si>
  <si>
    <t>WAGNER DA SILVA NUNES</t>
  </si>
  <si>
    <t>7311-05</t>
  </si>
  <si>
    <t>ROSANGELA DO CARMO MEDEIROS</t>
  </si>
  <si>
    <t xml:space="preserve">ALINE DA SILVA SIQUEIRA </t>
  </si>
  <si>
    <t>LIDIA VITORIA DE AQUINO FONSECA</t>
  </si>
  <si>
    <t>ANA MARGARIDA DE OLIVEIRA VILAÇA</t>
  </si>
  <si>
    <t>1421-15</t>
  </si>
  <si>
    <t>CATIA NEVES DA SILVA</t>
  </si>
  <si>
    <t>GRACIELY MARIA DE OLIVEIRA CASTRO</t>
  </si>
  <si>
    <r>
      <rPr>
        <b/>
        <sz val="10"/>
        <color theme="1"/>
        <rFont val="Arial"/>
        <family val="2"/>
      </rPr>
      <t xml:space="preserve">ANEXO II - DA RESOLUÇÃO TC Nº 58, DE 21 DE AGOSTO DE 2019 </t>
    </r>
    <r>
      <rPr>
        <b/>
        <sz val="9"/>
        <color rgb="FFFF6600"/>
        <rFont val="Arial"/>
        <family val="2"/>
      </rPr>
      <t>(Para acesso a legenda consultar Anexo II)</t>
    </r>
  </si>
  <si>
    <r>
      <rPr>
        <b/>
        <sz val="10"/>
        <color theme="1"/>
        <rFont val="Arial"/>
        <family val="2"/>
      </rPr>
      <t xml:space="preserve">Férias </t>
    </r>
    <r>
      <rPr>
        <b/>
        <sz val="8"/>
        <color theme="1"/>
        <rFont val="Arial"/>
        <family val="2"/>
      </rPr>
      <t>(Despesa de Provisão)</t>
    </r>
  </si>
  <si>
    <r>
      <rPr>
        <b/>
        <sz val="10"/>
        <color theme="1"/>
        <rFont val="Arial"/>
        <family val="2"/>
      </rPr>
      <t xml:space="preserve">13º Salário </t>
    </r>
    <r>
      <rPr>
        <b/>
        <sz val="8"/>
        <color theme="1"/>
        <rFont val="Arial"/>
        <family val="2"/>
      </rPr>
      <t>(Despesa de Provisão)</t>
    </r>
  </si>
  <si>
    <r>
      <rPr>
        <b/>
        <sz val="10"/>
        <color theme="1"/>
        <rFont val="Arial"/>
        <family val="2"/>
      </rPr>
      <t xml:space="preserve">Deduções dos Ativos </t>
    </r>
    <r>
      <rPr>
        <b/>
        <sz val="8"/>
        <color theme="1"/>
        <rFont val="Arial"/>
        <family val="2"/>
      </rPr>
      <t>(Proventos e descontos)</t>
    </r>
  </si>
  <si>
    <r>
      <rPr>
        <b/>
        <sz val="10"/>
        <color theme="1"/>
        <rFont val="Arial"/>
        <family val="2"/>
      </rPr>
      <t>Valor PCF
(</t>
    </r>
    <r>
      <rPr>
        <b/>
        <sz val="8"/>
        <color theme="1"/>
        <rFont val="Arial"/>
        <family val="2"/>
      </rPr>
      <t>Proventos - Deduções)</t>
    </r>
  </si>
  <si>
    <r>
      <rPr>
        <sz val="9"/>
        <color theme="1"/>
        <rFont val="Arial"/>
        <family val="2"/>
      </rPr>
      <t xml:space="preserve">(9) - </t>
    </r>
    <r>
      <rPr>
        <sz val="8"/>
        <color theme="1"/>
        <rFont val="Arial"/>
        <family val="2"/>
      </rPr>
      <t>Preencher apenas com números</t>
    </r>
  </si>
  <si>
    <r>
      <rPr>
        <b/>
        <sz val="9"/>
        <color theme="1"/>
        <rFont val="Arial"/>
        <family val="2"/>
      </rPr>
      <t xml:space="preserve">Proventos 
</t>
    </r>
    <r>
      <rPr>
        <sz val="9"/>
        <color theme="1"/>
        <rFont val="Arial"/>
        <family val="2"/>
      </rPr>
      <t xml:space="preserve">(17) </t>
    </r>
    <r>
      <rPr>
        <sz val="8"/>
        <color theme="1"/>
        <rFont val="Arial"/>
        <family val="2"/>
      </rPr>
      <t>(+) Ex. Salário Família, Aux. Creche, Aux. Moradia, Salário Maternidade, 13º L.M</t>
    </r>
  </si>
  <si>
    <r>
      <rPr>
        <b/>
        <sz val="9"/>
        <color theme="1"/>
        <rFont val="Arial"/>
        <family val="2"/>
      </rPr>
      <t xml:space="preserve">Descontos
</t>
    </r>
    <r>
      <rPr>
        <sz val="9"/>
        <color theme="1"/>
        <rFont val="Arial"/>
        <family val="2"/>
      </rPr>
      <t xml:space="preserve">(18) (+) </t>
    </r>
    <r>
      <rPr>
        <sz val="8"/>
        <color theme="1"/>
        <rFont val="Arial"/>
        <family val="2"/>
      </rPr>
      <t xml:space="preserve">Adiantamentos, Faltas, Suspensão, Atrasos, DSR </t>
    </r>
  </si>
  <si>
    <r>
      <rPr>
        <b/>
        <sz val="9"/>
        <color theme="1"/>
        <rFont val="Arial"/>
        <family val="2"/>
      </rPr>
      <t xml:space="preserve">Descontos
</t>
    </r>
    <r>
      <rPr>
        <sz val="9"/>
        <color theme="1"/>
        <rFont val="Arial"/>
        <family val="2"/>
      </rPr>
      <t xml:space="preserve">(18.1) (+) </t>
    </r>
    <r>
      <rPr>
        <sz val="8"/>
        <color theme="1"/>
        <rFont val="Arial"/>
        <family val="2"/>
      </rPr>
      <t>Adiantamento 13º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</si>
</sst>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#.##000_);_(* \(#,###.##000\);_(* \-??_);_(@_)"/>
    <numFmt numFmtId="165" formatCode="_(* #,##0.00_);_(* \(#,##0.00\);_(* \-??_);_(@_)"/>
    <numFmt numFmtId="166" formatCode="_-* #,##0.00_-;\-* #,##0.00_-;_-* &quot;-&quot;??_-;_-@"/>
    <numFmt numFmtId="167" formatCode="[&lt;=99999999999]000\.000\.000\-00;00\.000\.000\/0000\-00\ "/>
    <numFmt numFmtId="168" formatCode="0.00000"/>
    <numFmt numFmtId="169" formatCode="mm/yyyy"/>
    <numFmt numFmtId="170" formatCode="\X\X\X\X\X\X#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EEECE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D9D9D9"/>
        <bgColor rgb="FFD9D9D9"/>
      </patternFill>
    </fill>
    <fill>
      <patternFill patternType="solid">
        <fgColor rgb="FFFFF200"/>
        <bgColor rgb="FFFFF200"/>
      </patternFill>
    </fill>
    <fill>
      <patternFill patternType="solid">
        <fgColor rgb="FFFBD4B4"/>
        <bgColor rgb="FFFBD4B4"/>
      </patternFill>
    </fill>
    <fill>
      <patternFill patternType="solid">
        <fgColor rgb="FFEAEAEA"/>
        <bgColor rgb="FFEAEAEA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7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166" fontId="1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0" xfId="0" applyFont="1" applyFill="1" applyBorder="1"/>
    <xf numFmtId="165" fontId="7" fillId="2" borderId="0" xfId="0" applyNumberFormat="1" applyFont="1" applyFill="1" applyBorder="1"/>
    <xf numFmtId="165" fontId="8" fillId="3" borderId="1" xfId="0" applyNumberFormat="1" applyFont="1" applyFill="1" applyBorder="1"/>
    <xf numFmtId="166" fontId="8" fillId="3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8" fillId="4" borderId="1" xfId="0" applyFont="1" applyFill="1" applyBorder="1"/>
    <xf numFmtId="165" fontId="8" fillId="4" borderId="1" xfId="0" applyNumberFormat="1" applyFont="1" applyFill="1" applyBorder="1"/>
    <xf numFmtId="1" fontId="8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8" fillId="3" borderId="0" xfId="0" applyNumberFormat="1" applyFont="1" applyFill="1" applyBorder="1"/>
    <xf numFmtId="0" fontId="8" fillId="0" borderId="0" xfId="0" applyFont="1"/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8" fillId="0" borderId="0" xfId="0" applyNumberFormat="1" applyFont="1"/>
    <xf numFmtId="165" fontId="12" fillId="0" borderId="0" xfId="0" applyNumberFormat="1" applyFont="1" applyAlignment="1">
      <alignment horizontal="center" vertical="center" wrapText="1"/>
    </xf>
    <xf numFmtId="165" fontId="13" fillId="5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165" fontId="2" fillId="5" borderId="1" xfId="0" applyNumberFormat="1" applyFont="1" applyFill="1" applyBorder="1"/>
    <xf numFmtId="0" fontId="2" fillId="5" borderId="1" xfId="0" applyFont="1" applyFill="1" applyBorder="1"/>
    <xf numFmtId="165" fontId="10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5" fillId="9" borderId="7" xfId="0" applyNumberFormat="1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168" fontId="1" fillId="2" borderId="1" xfId="0" applyNumberFormat="1" applyFont="1" applyFill="1" applyBorder="1" applyAlignment="1" applyProtection="1">
      <alignment horizontal="center"/>
      <protection locked="0"/>
    </xf>
    <xf numFmtId="1" fontId="0" fillId="10" borderId="8" xfId="0" applyNumberFormat="1" applyFill="1" applyBorder="1" applyAlignment="1" applyProtection="1">
      <alignment horizontal="center"/>
      <protection locked="0"/>
    </xf>
    <xf numFmtId="1" fontId="0" fillId="10" borderId="8" xfId="0" applyNumberFormat="1" applyFill="1" applyBorder="1" applyAlignment="1" applyProtection="1">
      <alignment horizontal="left"/>
      <protection locked="0"/>
    </xf>
    <xf numFmtId="169" fontId="0" fillId="10" borderId="8" xfId="0" applyNumberForma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2" fontId="0" fillId="10" borderId="8" xfId="0" applyNumberFormat="1" applyFill="1" applyBorder="1" applyProtection="1">
      <protection locked="0"/>
    </xf>
    <xf numFmtId="14" fontId="0" fillId="10" borderId="8" xfId="0" applyNumberFormat="1" applyFill="1" applyBorder="1" applyAlignment="1" applyProtection="1">
      <alignment horizontal="center"/>
      <protection locked="0"/>
    </xf>
    <xf numFmtId="2" fontId="0" fillId="11" borderId="8" xfId="0" applyNumberFormat="1" applyFill="1" applyBorder="1" applyProtection="1">
      <protection locked="0"/>
    </xf>
    <xf numFmtId="2" fontId="1" fillId="0" borderId="0" xfId="0" applyNumberFormat="1" applyFont="1"/>
    <xf numFmtId="170" fontId="0" fillId="10" borderId="8" xfId="0" applyNumberForma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9" fillId="0" borderId="0" xfId="0" applyFont="1" applyBorder="1"/>
    <xf numFmtId="165" fontId="10" fillId="0" borderId="0" xfId="0" applyNumberFormat="1" applyFont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  <xf numFmtId="166" fontId="1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13" fillId="5" borderId="3" xfId="0" applyFont="1" applyFill="1" applyBorder="1" applyAlignment="1">
      <alignment horizontal="center" vertical="center"/>
    </xf>
    <xf numFmtId="0" fontId="9" fillId="0" borderId="4" xfId="0" applyFont="1" applyBorder="1"/>
    <xf numFmtId="0" fontId="8" fillId="6" borderId="3" xfId="0" applyFont="1" applyFill="1" applyBorder="1" applyAlignment="1">
      <alignment horizontal="center" vertical="center" wrapText="1"/>
    </xf>
    <xf numFmtId="0" fontId="9" fillId="0" borderId="6" xfId="0" applyFont="1" applyBorder="1"/>
  </cellXfs>
  <cellStyles count="7">
    <cellStyle name="Normal" xfId="0" builtinId="0"/>
    <cellStyle name="Normal 62" xfId="1" xr:uid="{00000000-0005-0000-0000-000001000000}"/>
    <cellStyle name="Normal 64" xfId="2" xr:uid="{00000000-0005-0000-0000-000002000000}"/>
    <cellStyle name="Normal 65" xfId="3" xr:uid="{00000000-0005-0000-0000-000003000000}"/>
    <cellStyle name="Normal 67" xfId="4" xr:uid="{00000000-0005-0000-0000-000004000000}"/>
    <cellStyle name="Normal 68" xfId="5" xr:uid="{00000000-0005-0000-0000-000005000000}"/>
    <cellStyle name="Normal 6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38100</xdr:colOff>
      <xdr:row>8</xdr:row>
      <xdr:rowOff>28575</xdr:rowOff>
    </xdr:from>
    <xdr:ext cx="3562350" cy="94297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2900600" y="1600200"/>
          <a:ext cx="3562350" cy="942975"/>
        </a:xfrm>
        <a:prstGeom prst="roundRect">
          <a:avLst>
            <a:gd name="adj" fmla="val 16667"/>
          </a:avLst>
        </a:prstGeom>
        <a:solidFill>
          <a:srgbClr val="EAEAEA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Em caso de "ERRO - Verificar Mem.Cálc.FP" observar se é referente a arredondamente de casas decimais, sendo assim, desconsiderar o o ERRO.</a:t>
          </a:r>
          <a:endParaRPr sz="1100"/>
        </a:p>
      </xdr:txBody>
    </xdr:sp>
    <xdr:clientData fLocksWithSheet="0"/>
  </xdr:oneCellAnchor>
  <xdr:oneCellAnchor>
    <xdr:from>
      <xdr:col>1</xdr:col>
      <xdr:colOff>180975</xdr:colOff>
      <xdr:row>0</xdr:row>
      <xdr:rowOff>152400</xdr:rowOff>
    </xdr:from>
    <xdr:ext cx="1333500" cy="12668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52400"/>
          <a:ext cx="1333500" cy="1266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-%20PRESTA&#199;&#195;O%20DE%20CONTAS/ARRUDA%202021/09%20SETEMBRO%202021/PCF%202021%20ARRUDA%2029.10.2021%20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</row>
        <row r="4"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</row>
        <row r="5"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</row>
        <row r="6"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</row>
        <row r="7"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</row>
        <row r="8"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</row>
        <row r="9"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</row>
        <row r="10"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/>
      <sheetData sheetId="2"/>
      <sheetData sheetId="3">
        <row r="1">
          <cell r="D1" t="str">
            <v>DIRETORIA EXECUTIVA DE REGULAÇÃO MÉDIA E ALTA COMPLEXIDADE</v>
          </cell>
        </row>
        <row r="2">
          <cell r="D2" t="str">
            <v>DIRETORIA EXECUTIVA DE PLANEJAMENTO ORÇAMENTO E GESTÃO DA INFORMAÇÃO</v>
          </cell>
        </row>
        <row r="3">
          <cell r="D3" t="str">
            <v>SECRETARIA  DE ADMINISTRAÇÃO E FINANÇAS</v>
          </cell>
        </row>
      </sheetData>
      <sheetData sheetId="4"/>
      <sheetData sheetId="5">
        <row r="6">
          <cell r="B6" t="str">
            <v>Ativos</v>
          </cell>
          <cell r="D6">
            <v>48842.54</v>
          </cell>
        </row>
        <row r="7">
          <cell r="B7" t="str">
            <v>Jovem Aprendiz</v>
          </cell>
          <cell r="D7">
            <v>0</v>
          </cell>
        </row>
        <row r="9">
          <cell r="D9">
            <v>20</v>
          </cell>
        </row>
        <row r="10">
          <cell r="D10">
            <v>0</v>
          </cell>
        </row>
        <row r="12">
          <cell r="D12">
            <v>25014.57</v>
          </cell>
        </row>
        <row r="13">
          <cell r="D13">
            <v>1184.8499999999999</v>
          </cell>
        </row>
        <row r="14">
          <cell r="D14">
            <v>0</v>
          </cell>
        </row>
        <row r="15">
          <cell r="D15">
            <v>0</v>
          </cell>
        </row>
        <row r="36">
          <cell r="B36">
            <v>248796.34999999995</v>
          </cell>
        </row>
        <row r="43">
          <cell r="B43">
            <v>323770.34999999998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1"/>
  <sheetViews>
    <sheetView tabSelected="1" workbookViewId="0">
      <selection activeCell="E17" sqref="E17"/>
    </sheetView>
  </sheetViews>
  <sheetFormatPr defaultColWidth="14.42578125" defaultRowHeight="15" x14ac:dyDescent="0.25"/>
  <cols>
    <col min="1" max="1" width="0.85546875" style="11" customWidth="1"/>
    <col min="2" max="2" width="27.42578125" style="11" customWidth="1"/>
    <col min="3" max="3" width="32.85546875" style="11" customWidth="1"/>
    <col min="4" max="4" width="22" style="11" customWidth="1"/>
    <col min="5" max="5" width="54" style="11" customWidth="1"/>
    <col min="6" max="6" width="26.28515625" style="11" customWidth="1"/>
    <col min="7" max="7" width="33.42578125" style="11" customWidth="1"/>
    <col min="8" max="8" width="19.140625" style="11" customWidth="1"/>
    <col min="9" max="9" width="22" style="11" customWidth="1"/>
    <col min="10" max="10" width="32" style="11" customWidth="1"/>
    <col min="11" max="11" width="24.28515625" style="11" customWidth="1"/>
    <col min="12" max="12" width="18.7109375" style="11" customWidth="1"/>
    <col min="13" max="14" width="20.42578125" style="11" customWidth="1"/>
    <col min="15" max="15" width="24.5703125" style="11" customWidth="1"/>
    <col min="16" max="17" width="20.42578125" style="11" customWidth="1"/>
    <col min="18" max="18" width="34.42578125" style="11" customWidth="1"/>
    <col min="19" max="19" width="20.42578125" style="11" customWidth="1"/>
    <col min="20" max="21" width="30.7109375" style="11" customWidth="1"/>
    <col min="22" max="23" width="27" style="11" customWidth="1"/>
    <col min="24" max="24" width="29.5703125" style="11" customWidth="1"/>
    <col min="25" max="25" width="23.7109375" style="11" customWidth="1"/>
    <col min="26" max="26" width="10.28515625" style="11" customWidth="1"/>
    <col min="27" max="27" width="8.7109375" style="11" customWidth="1"/>
    <col min="28" max="28" width="14.140625" style="11" customWidth="1"/>
    <col min="29" max="29" width="15.140625" style="11" customWidth="1"/>
    <col min="30" max="30" width="23.42578125" style="11" customWidth="1"/>
    <col min="31" max="31" width="25.85546875" style="11" customWidth="1"/>
    <col min="32" max="32" width="29.85546875" style="11" customWidth="1"/>
    <col min="33" max="33" width="17.140625" style="11" customWidth="1"/>
    <col min="34" max="34" width="15.140625" style="11" customWidth="1"/>
    <col min="35" max="35" width="19.5703125" style="11" customWidth="1"/>
    <col min="36" max="36" width="18.5703125" style="11" customWidth="1"/>
    <col min="37" max="37" width="8.7109375" style="11" customWidth="1"/>
    <col min="38" max="16384" width="14.42578125" style="11"/>
  </cols>
  <sheetData>
    <row r="1" spans="1:37" ht="12.75" customHeight="1" x14ac:dyDescent="0.25">
      <c r="A1" s="1"/>
      <c r="B1" s="2"/>
      <c r="C1" s="60" t="str">
        <f>'[1]CONTÁBIL- FINANCEIRA '!D1</f>
        <v>DIRETORIA EXECUTIVA DE REGULAÇÃO MÉDIA E ALTA COMPLEXIDADE</v>
      </c>
      <c r="D1" s="61"/>
      <c r="E1" s="61"/>
      <c r="F1" s="3"/>
      <c r="G1" s="4"/>
      <c r="H1" s="1"/>
      <c r="I1" s="1"/>
      <c r="J1" s="1"/>
      <c r="K1" s="5"/>
      <c r="L1" s="6"/>
      <c r="M1" s="6"/>
      <c r="N1" s="6"/>
      <c r="O1" s="6"/>
      <c r="P1" s="1"/>
      <c r="Q1" s="1"/>
      <c r="R1" s="6"/>
      <c r="S1" s="1"/>
      <c r="T1" s="1"/>
      <c r="U1" s="1"/>
      <c r="V1" s="6"/>
      <c r="W1" s="6"/>
      <c r="X1" s="7" t="s">
        <v>0</v>
      </c>
      <c r="Y1" s="8">
        <f>SUMIF($G$11:$G$101,X1,$Y$11:$Y$101)</f>
        <v>86476.739999999991</v>
      </c>
      <c r="Z1" s="9">
        <f>COUNTIF($G$11:$G$101,X1)</f>
        <v>17</v>
      </c>
      <c r="AA1" s="1"/>
      <c r="AB1" s="1"/>
      <c r="AC1" s="10" t="s">
        <v>1</v>
      </c>
      <c r="AD1" s="10" t="s">
        <v>2</v>
      </c>
      <c r="AE1" s="10" t="s">
        <v>3</v>
      </c>
      <c r="AF1" s="10" t="s">
        <v>4</v>
      </c>
      <c r="AG1" s="10" t="s">
        <v>5</v>
      </c>
      <c r="AH1" s="10" t="s">
        <v>6</v>
      </c>
      <c r="AI1" s="1"/>
      <c r="AJ1" s="1"/>
      <c r="AK1" s="1"/>
    </row>
    <row r="2" spans="1:37" ht="12.75" customHeight="1" x14ac:dyDescent="0.25">
      <c r="A2" s="1"/>
      <c r="B2" s="2"/>
      <c r="C2" s="60" t="str">
        <f>'[1]CONTÁBIL- FINANCEIRA '!D2</f>
        <v>DIRETORIA EXECUTIVA DE PLANEJAMENTO ORÇAMENTO E GESTÃO DA INFORMAÇÃO</v>
      </c>
      <c r="D2" s="61"/>
      <c r="E2" s="61"/>
      <c r="F2" s="3"/>
      <c r="G2" s="4"/>
      <c r="H2" s="1"/>
      <c r="I2" s="1"/>
      <c r="J2" s="1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2"/>
      <c r="X2" s="7" t="s">
        <v>7</v>
      </c>
      <c r="Y2" s="8">
        <f>SUMIF($G$11:$G$101,X2,$Y$11:$Y$101)</f>
        <v>55059.039999999986</v>
      </c>
      <c r="Z2" s="9">
        <f>COUNTIF($G$11:$G$101,X2)</f>
        <v>26</v>
      </c>
      <c r="AA2" s="1"/>
      <c r="AB2" s="1"/>
      <c r="AC2" s="13" t="s">
        <v>8</v>
      </c>
      <c r="AD2" s="13" t="s">
        <v>9</v>
      </c>
      <c r="AE2" s="13" t="s">
        <v>10</v>
      </c>
      <c r="AF2" s="13" t="s">
        <v>11</v>
      </c>
      <c r="AG2" s="13" t="s">
        <v>12</v>
      </c>
      <c r="AH2" s="13" t="s">
        <v>13</v>
      </c>
      <c r="AI2" s="13" t="s">
        <v>14</v>
      </c>
      <c r="AJ2" s="14" t="s">
        <v>15</v>
      </c>
      <c r="AK2" s="1"/>
    </row>
    <row r="3" spans="1:37" ht="12.75" customHeight="1" x14ac:dyDescent="0.25">
      <c r="A3" s="1"/>
      <c r="B3" s="2"/>
      <c r="C3" s="60" t="str">
        <f>'[1]CONTÁBIL- FINANCEIRA '!D3</f>
        <v>SECRETARIA  DE ADMINISTRAÇÃO E FINANÇAS</v>
      </c>
      <c r="D3" s="61"/>
      <c r="E3" s="61"/>
      <c r="F3" s="3"/>
      <c r="G3" s="4"/>
      <c r="H3" s="1"/>
      <c r="I3" s="1"/>
      <c r="J3" s="1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7" t="s">
        <v>16</v>
      </c>
      <c r="Y3" s="8">
        <f>SUMIF($G$11:$G$101,X3,$Y$11:$Y$101)</f>
        <v>107260.57000000004</v>
      </c>
      <c r="Z3" s="9">
        <f>COUNTIF($G$11:$G$101,X3)</f>
        <v>48</v>
      </c>
      <c r="AA3" s="1"/>
      <c r="AB3" s="1" t="s">
        <v>17</v>
      </c>
      <c r="AC3" s="8">
        <f>SUMIF($F$11:$F$101,AB3,$L$11:$L$101)</f>
        <v>195419.17999999996</v>
      </c>
      <c r="AD3" s="17">
        <f>SUMIF($F$11:$F$101,AB3,$M$11:$M$101)</f>
        <v>25014.57</v>
      </c>
      <c r="AE3" s="8">
        <f>SUMIF($F$11:$F$101,AB3,$P$11:$P$101)</f>
        <v>48842.54</v>
      </c>
      <c r="AF3" s="8">
        <f>SUMIF($F$11:$F$101,AB3,$Q$11:$Q$101)</f>
        <v>20</v>
      </c>
      <c r="AG3" s="8">
        <f>SUMIF($F$11:$F$101,AB3,$R$11:$R$101)</f>
        <v>38742.399999999994</v>
      </c>
      <c r="AH3" s="8">
        <f>SUMIF($F$11:$F$101,AB3,$S$11:$S$101)</f>
        <v>14631.66</v>
      </c>
      <c r="AI3" s="8">
        <f t="shared" ref="AI3:AI4" si="0">SUM(AC3:AH3)</f>
        <v>322670.34999999992</v>
      </c>
      <c r="AJ3" s="18">
        <f t="shared" ref="AJ3:AJ4" si="1">AC3+AE3+AF3+AG3+AH3</f>
        <v>297655.77999999997</v>
      </c>
      <c r="AK3" s="1"/>
    </row>
    <row r="4" spans="1:37" ht="12.75" customHeight="1" x14ac:dyDescent="0.25">
      <c r="A4" s="1"/>
      <c r="B4" s="2"/>
      <c r="C4" s="62"/>
      <c r="D4" s="61"/>
      <c r="E4" s="61"/>
      <c r="F4" s="19"/>
      <c r="G4" s="4"/>
      <c r="H4" s="1"/>
      <c r="I4" s="1"/>
      <c r="J4" s="1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7" t="s">
        <v>18</v>
      </c>
      <c r="Y4" s="8">
        <f>SUMIF($G$11:$G$101,X4,$Y$11:$Y$101)</f>
        <v>0</v>
      </c>
      <c r="Z4" s="9">
        <f>COUNTIF($G$11:$G$101,X4)</f>
        <v>0</v>
      </c>
      <c r="AA4" s="1"/>
      <c r="AB4" s="1" t="s">
        <v>19</v>
      </c>
      <c r="AC4" s="8">
        <f>SUMIF($F$11:$F$101,AB4,$L$11:$L$101)</f>
        <v>1100</v>
      </c>
      <c r="AD4" s="17">
        <f>SUMIF($F$11:$F$101,AB4,$M$11:$M$101)</f>
        <v>0</v>
      </c>
      <c r="AE4" s="8">
        <f>SUMIF($F$11:$F$101,AB4,$P$11:$P$101)</f>
        <v>0</v>
      </c>
      <c r="AF4" s="8">
        <f>SUMIF($F$11:$F$101,AB4,$Q$11:$Q$101)</f>
        <v>0</v>
      </c>
      <c r="AG4" s="8">
        <f>SUMIF($F$11:$F$101,AB4,$R$11:$R$101)</f>
        <v>0</v>
      </c>
      <c r="AH4" s="8">
        <f>SUMIF($F$11:$F$101,AB4,$S$11:$S$101)</f>
        <v>0</v>
      </c>
      <c r="AI4" s="8">
        <f t="shared" si="0"/>
        <v>1100</v>
      </c>
      <c r="AJ4" s="18">
        <f t="shared" si="1"/>
        <v>1100</v>
      </c>
      <c r="AK4" s="1"/>
    </row>
    <row r="5" spans="1:37" ht="12.75" customHeight="1" x14ac:dyDescent="0.25">
      <c r="A5" s="1"/>
      <c r="B5" s="2"/>
      <c r="C5" s="63" t="s">
        <v>20</v>
      </c>
      <c r="D5" s="64"/>
      <c r="E5" s="64"/>
      <c r="F5" s="20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1" t="s">
        <v>21</v>
      </c>
      <c r="Y5" s="22">
        <f t="shared" ref="Y5:Z5" si="2">SUM(Y1:Y4)</f>
        <v>248796.35</v>
      </c>
      <c r="Z5" s="23">
        <f t="shared" si="2"/>
        <v>91</v>
      </c>
      <c r="AA5" s="1"/>
      <c r="AB5" s="1"/>
      <c r="AC5" s="1"/>
      <c r="AD5" s="6">
        <f>SUM(AD3:AD4)</f>
        <v>25014.57</v>
      </c>
      <c r="AE5" s="1"/>
      <c r="AF5" s="1"/>
      <c r="AG5" s="1"/>
      <c r="AH5" s="1"/>
      <c r="AI5" s="1"/>
      <c r="AJ5" s="6">
        <f>SUM(AJ3:AJ4)</f>
        <v>298755.77999999997</v>
      </c>
      <c r="AK5" s="1"/>
    </row>
    <row r="6" spans="1:37" ht="12.75" customHeight="1" x14ac:dyDescent="0.25">
      <c r="A6" s="1"/>
      <c r="B6" s="2"/>
      <c r="C6" s="63" t="s">
        <v>22</v>
      </c>
      <c r="D6" s="64"/>
      <c r="E6" s="64"/>
      <c r="F6" s="20"/>
      <c r="G6" s="4"/>
      <c r="H6" s="1"/>
      <c r="I6" s="1"/>
      <c r="J6" s="1"/>
      <c r="K6" s="1"/>
      <c r="L6" s="24" t="str">
        <f>IF(L7='[1]MEM.CÁLC.FP.'!B43,"OK","ERRO")</f>
        <v>OK</v>
      </c>
      <c r="M6" s="65" t="str">
        <f>IF(M7&lt;&gt;'[1]MEM.CÁLC.FP.'!D12-'[1]MEM.CÁLC.FP.'!D13+'[1]MEM.CÁLC.FP.'!D14-'[1]MEM.CÁLC.FP.'!D15,"ERRO","OK")</f>
        <v>OK</v>
      </c>
      <c r="N6" s="61"/>
      <c r="O6" s="1"/>
      <c r="P6" s="1"/>
      <c r="Q6" s="1"/>
      <c r="R6" s="1"/>
      <c r="S6" s="1"/>
      <c r="T6" s="1"/>
      <c r="U6" s="1"/>
      <c r="V6" s="12"/>
      <c r="W6" s="12"/>
      <c r="X6" s="12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25">
        <f>AJ5+AD5</f>
        <v>323770.34999999998</v>
      </c>
      <c r="AK6" s="26" t="s">
        <v>23</v>
      </c>
    </row>
    <row r="7" spans="1:37" ht="28.5" customHeight="1" x14ac:dyDescent="0.25">
      <c r="A7" s="1"/>
      <c r="B7" s="2"/>
      <c r="C7" s="66" t="s">
        <v>194</v>
      </c>
      <c r="D7" s="64"/>
      <c r="E7" s="64"/>
      <c r="F7" s="27"/>
      <c r="G7" s="4"/>
      <c r="H7" s="1"/>
      <c r="I7" s="1"/>
      <c r="J7" s="1"/>
      <c r="K7" s="28" t="s">
        <v>24</v>
      </c>
      <c r="L7" s="29">
        <f>L8+M8+R8+S8+P8+Q8</f>
        <v>323770.34999999992</v>
      </c>
      <c r="M7" s="67">
        <f>M8-N8</f>
        <v>23829.72</v>
      </c>
      <c r="N7" s="68"/>
      <c r="O7" s="6"/>
      <c r="P7" s="30" t="str">
        <f>IF(P8&lt;&gt;'[1]MEM.CÁLC.FP.'!D6+'[1]MEM.CÁLC.FP.'!D7,"ERRO - Verificar Mem.Cálc.FP","OK")</f>
        <v>OK</v>
      </c>
      <c r="Q7" s="30" t="str">
        <f>IF(Q8-V8&lt;&gt;'[1]MEM.CÁLC.FP.'!D9+'[1]MEM.CÁLC.FP.'!D10,"ERRO - Verificar Mem.Cálc.FP","OK")</f>
        <v>OK</v>
      </c>
      <c r="R7" s="1"/>
      <c r="S7" s="1"/>
      <c r="T7" s="69" t="s">
        <v>25</v>
      </c>
      <c r="U7" s="70"/>
      <c r="V7" s="31">
        <f>SUM(T8:V8)</f>
        <v>1096.8899999999999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.75" customHeight="1" x14ac:dyDescent="0.25">
      <c r="A8" s="1"/>
      <c r="B8" s="2"/>
      <c r="C8" s="32" t="s">
        <v>26</v>
      </c>
      <c r="D8" s="32"/>
      <c r="E8" s="32"/>
      <c r="F8" s="33"/>
      <c r="G8" s="4"/>
      <c r="H8" s="1"/>
      <c r="I8" s="1"/>
      <c r="J8" s="1"/>
      <c r="K8" s="34" t="s">
        <v>27</v>
      </c>
      <c r="L8" s="35">
        <f>SUM(L11:L101)</f>
        <v>196519.17999999996</v>
      </c>
      <c r="M8" s="35">
        <f>SUM(M11:M101)</f>
        <v>25014.57</v>
      </c>
      <c r="N8" s="35">
        <f>SUM(N11:N101)</f>
        <v>1184.8499999999999</v>
      </c>
      <c r="O8" s="36"/>
      <c r="P8" s="35">
        <f t="shared" ref="P8:Y8" si="3">SUM(P11:P101)</f>
        <v>48842.54</v>
      </c>
      <c r="Q8" s="35">
        <f t="shared" si="3"/>
        <v>20</v>
      </c>
      <c r="R8" s="35">
        <f t="shared" si="3"/>
        <v>38742.399999999994</v>
      </c>
      <c r="S8" s="35">
        <f t="shared" si="3"/>
        <v>14631.66</v>
      </c>
      <c r="T8" s="35">
        <f t="shared" si="3"/>
        <v>1006.8899999999999</v>
      </c>
      <c r="U8" s="35">
        <f t="shared" si="3"/>
        <v>90</v>
      </c>
      <c r="V8" s="35">
        <f t="shared" si="3"/>
        <v>0</v>
      </c>
      <c r="W8" s="35">
        <f t="shared" si="3"/>
        <v>110697.13000000003</v>
      </c>
      <c r="X8" s="35">
        <f t="shared" si="3"/>
        <v>187191.13</v>
      </c>
      <c r="Y8" s="35">
        <f t="shared" si="3"/>
        <v>248796.34999999998</v>
      </c>
      <c r="Z8" s="37" t="str">
        <f>IF(Y8&lt;&gt;'[1]MEM.CÁLC.FP.'!B36,"ERRO - Verificar Mem.Cálc.FP","OK")</f>
        <v>OK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1.5" customHeight="1" x14ac:dyDescent="0.25">
      <c r="A9" s="4"/>
      <c r="B9" s="38" t="s">
        <v>28</v>
      </c>
      <c r="C9" s="39" t="s">
        <v>29</v>
      </c>
      <c r="D9" s="38" t="s">
        <v>30</v>
      </c>
      <c r="E9" s="39" t="s">
        <v>31</v>
      </c>
      <c r="F9" s="39" t="s">
        <v>32</v>
      </c>
      <c r="G9" s="39" t="s">
        <v>33</v>
      </c>
      <c r="H9" s="39" t="s">
        <v>34</v>
      </c>
      <c r="I9" s="39" t="s">
        <v>35</v>
      </c>
      <c r="J9" s="39" t="s">
        <v>36</v>
      </c>
      <c r="K9" s="40" t="s">
        <v>37</v>
      </c>
      <c r="L9" s="40" t="s">
        <v>8</v>
      </c>
      <c r="M9" s="40" t="s">
        <v>9</v>
      </c>
      <c r="N9" s="40" t="s">
        <v>38</v>
      </c>
      <c r="O9" s="41" t="s">
        <v>39</v>
      </c>
      <c r="P9" s="40" t="s">
        <v>195</v>
      </c>
      <c r="Q9" s="42" t="s">
        <v>196</v>
      </c>
      <c r="R9" s="40" t="s">
        <v>12</v>
      </c>
      <c r="S9" s="40" t="s">
        <v>13</v>
      </c>
      <c r="T9" s="71" t="s">
        <v>197</v>
      </c>
      <c r="U9" s="72"/>
      <c r="V9" s="70"/>
      <c r="W9" s="40" t="s">
        <v>40</v>
      </c>
      <c r="X9" s="40" t="s">
        <v>41</v>
      </c>
      <c r="Y9" s="40" t="s">
        <v>198</v>
      </c>
      <c r="Z9" s="4"/>
      <c r="AA9" s="4"/>
      <c r="AB9" s="1"/>
      <c r="AC9" s="1"/>
      <c r="AD9" s="1"/>
      <c r="AE9" s="1"/>
      <c r="AF9" s="1"/>
      <c r="AG9" s="1"/>
      <c r="AH9" s="1"/>
      <c r="AI9" s="4"/>
      <c r="AJ9" s="4"/>
      <c r="AK9" s="4"/>
    </row>
    <row r="10" spans="1:37" ht="31.5" customHeight="1" x14ac:dyDescent="0.25">
      <c r="A10" s="1"/>
      <c r="B10" s="43" t="s">
        <v>42</v>
      </c>
      <c r="C10" s="44" t="s">
        <v>43</v>
      </c>
      <c r="D10" s="43" t="s">
        <v>44</v>
      </c>
      <c r="E10" s="44" t="s">
        <v>45</v>
      </c>
      <c r="F10" s="44" t="s">
        <v>46</v>
      </c>
      <c r="G10" s="44" t="s">
        <v>47</v>
      </c>
      <c r="H10" s="44" t="s">
        <v>48</v>
      </c>
      <c r="I10" s="43" t="s">
        <v>49</v>
      </c>
      <c r="J10" s="43" t="s">
        <v>50</v>
      </c>
      <c r="K10" s="43" t="s">
        <v>199</v>
      </c>
      <c r="L10" s="44" t="s">
        <v>51</v>
      </c>
      <c r="M10" s="44" t="s">
        <v>52</v>
      </c>
      <c r="N10" s="44" t="s">
        <v>53</v>
      </c>
      <c r="O10" s="45" t="s">
        <v>54</v>
      </c>
      <c r="P10" s="44" t="s">
        <v>55</v>
      </c>
      <c r="Q10" s="46" t="s">
        <v>56</v>
      </c>
      <c r="R10" s="43" t="s">
        <v>57</v>
      </c>
      <c r="S10" s="44" t="s">
        <v>58</v>
      </c>
      <c r="T10" s="47" t="s">
        <v>200</v>
      </c>
      <c r="U10" s="47" t="s">
        <v>201</v>
      </c>
      <c r="V10" s="48" t="s">
        <v>202</v>
      </c>
      <c r="W10" s="43" t="s">
        <v>59</v>
      </c>
      <c r="X10" s="43" t="s">
        <v>60</v>
      </c>
      <c r="Y10" s="43" t="s">
        <v>61</v>
      </c>
      <c r="Z10" s="12"/>
      <c r="AA10" s="1"/>
      <c r="AB10" s="4"/>
      <c r="AC10" s="4"/>
      <c r="AD10" s="4"/>
      <c r="AE10" s="4"/>
      <c r="AF10" s="4"/>
      <c r="AG10" s="4"/>
      <c r="AH10" s="4"/>
      <c r="AI10" s="1"/>
      <c r="AJ10" s="1"/>
      <c r="AK10" s="1"/>
    </row>
    <row r="11" spans="1:37" ht="12.75" customHeight="1" x14ac:dyDescent="0.25">
      <c r="A11" s="1"/>
      <c r="B11" s="49">
        <f>IFERROR(VLOOKUP(C11,'[1]DADOS (OCULTAR)'!$P$3:$R$56,3,0),"")</f>
        <v>10894988000567</v>
      </c>
      <c r="C11" s="50" t="s">
        <v>62</v>
      </c>
      <c r="D11" s="59">
        <v>4435</v>
      </c>
      <c r="E11" s="52" t="s">
        <v>63</v>
      </c>
      <c r="F11" s="51" t="s">
        <v>64</v>
      </c>
      <c r="G11" s="52" t="s">
        <v>0</v>
      </c>
      <c r="H11" s="51" t="s">
        <v>65</v>
      </c>
      <c r="I11" s="53">
        <v>44440</v>
      </c>
      <c r="J11" s="54" t="s">
        <v>66</v>
      </c>
      <c r="K11" s="51">
        <v>20</v>
      </c>
      <c r="L11" s="55">
        <v>5850</v>
      </c>
      <c r="M11" s="55">
        <v>0</v>
      </c>
      <c r="N11" s="55">
        <v>0</v>
      </c>
      <c r="O11" s="56" t="s">
        <v>67</v>
      </c>
      <c r="P11" s="55">
        <v>0</v>
      </c>
      <c r="Q11" s="55">
        <v>0</v>
      </c>
      <c r="R11" s="55">
        <v>512.5</v>
      </c>
      <c r="S11" s="55">
        <v>111.12</v>
      </c>
      <c r="T11" s="55">
        <v>0</v>
      </c>
      <c r="U11" s="55">
        <v>0</v>
      </c>
      <c r="V11" s="55">
        <v>0</v>
      </c>
      <c r="W11" s="55">
        <v>1418.29</v>
      </c>
      <c r="X11" s="57">
        <v>5055.33</v>
      </c>
      <c r="Y11" s="55">
        <v>6473.62</v>
      </c>
      <c r="Z11" s="58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2.75" customHeight="1" x14ac:dyDescent="0.25">
      <c r="A12" s="1"/>
      <c r="B12" s="49">
        <f>IFERROR(VLOOKUP(C12,'[1]DADOS (OCULTAR)'!$P$3:$R$56,3,0),"")</f>
        <v>10894988000567</v>
      </c>
      <c r="C12" s="50" t="s">
        <v>62</v>
      </c>
      <c r="D12" s="59">
        <v>1497</v>
      </c>
      <c r="E12" s="52" t="s">
        <v>68</v>
      </c>
      <c r="F12" s="51" t="s">
        <v>64</v>
      </c>
      <c r="G12" s="52" t="s">
        <v>16</v>
      </c>
      <c r="H12" s="51" t="s">
        <v>69</v>
      </c>
      <c r="I12" s="53">
        <v>44440</v>
      </c>
      <c r="J12" s="54" t="s">
        <v>66</v>
      </c>
      <c r="K12" s="51">
        <v>40</v>
      </c>
      <c r="L12" s="55">
        <v>6462.51</v>
      </c>
      <c r="M12" s="55">
        <v>0</v>
      </c>
      <c r="N12" s="55">
        <v>0</v>
      </c>
      <c r="O12" s="56" t="s">
        <v>67</v>
      </c>
      <c r="P12" s="55">
        <v>210.85</v>
      </c>
      <c r="Q12" s="55">
        <v>0</v>
      </c>
      <c r="R12" s="55">
        <v>538.54999999999995</v>
      </c>
      <c r="S12" s="55">
        <v>3333.49</v>
      </c>
      <c r="T12" s="55">
        <v>0</v>
      </c>
      <c r="U12" s="55">
        <v>0</v>
      </c>
      <c r="V12" s="55">
        <v>0</v>
      </c>
      <c r="W12" s="55">
        <v>3341.59</v>
      </c>
      <c r="X12" s="57">
        <v>7203.8100000000013</v>
      </c>
      <c r="Y12" s="55">
        <v>10334.549999999999</v>
      </c>
      <c r="Z12" s="58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 customHeight="1" x14ac:dyDescent="0.25">
      <c r="A13" s="1"/>
      <c r="B13" s="49">
        <f>IFERROR(VLOOKUP(C13,'[1]DADOS (OCULTAR)'!$P$3:$R$56,3,0),"")</f>
        <v>10894988000567</v>
      </c>
      <c r="C13" s="50" t="s">
        <v>62</v>
      </c>
      <c r="D13" s="59">
        <v>24472</v>
      </c>
      <c r="E13" s="52" t="s">
        <v>70</v>
      </c>
      <c r="F13" s="51" t="s">
        <v>64</v>
      </c>
      <c r="G13" s="52" t="s">
        <v>7</v>
      </c>
      <c r="H13" s="51" t="s">
        <v>71</v>
      </c>
      <c r="I13" s="53">
        <v>44440</v>
      </c>
      <c r="J13" s="54" t="s">
        <v>66</v>
      </c>
      <c r="K13" s="51">
        <v>4.8</v>
      </c>
      <c r="L13" s="55">
        <v>968.31</v>
      </c>
      <c r="M13" s="55">
        <v>0</v>
      </c>
      <c r="N13" s="55">
        <v>0</v>
      </c>
      <c r="O13" s="56" t="s">
        <v>67</v>
      </c>
      <c r="P13" s="55">
        <v>3074.58</v>
      </c>
      <c r="Q13" s="55">
        <v>0</v>
      </c>
      <c r="R13" s="55">
        <v>201.48000000000002</v>
      </c>
      <c r="S13" s="55">
        <v>0</v>
      </c>
      <c r="T13" s="55">
        <v>0</v>
      </c>
      <c r="U13" s="55">
        <v>0</v>
      </c>
      <c r="V13" s="55">
        <v>0</v>
      </c>
      <c r="W13" s="55">
        <v>3112.34</v>
      </c>
      <c r="X13" s="57">
        <v>1132.0299999999997</v>
      </c>
      <c r="Y13" s="55">
        <v>1169.79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.75" customHeight="1" x14ac:dyDescent="0.25">
      <c r="A14" s="1"/>
      <c r="B14" s="49">
        <f>IFERROR(VLOOKUP(C14,'[1]DADOS (OCULTAR)'!$P$3:$R$56,3,0),"")</f>
        <v>10894988000567</v>
      </c>
      <c r="C14" s="50" t="s">
        <v>62</v>
      </c>
      <c r="D14" s="59">
        <v>93472</v>
      </c>
      <c r="E14" s="52" t="s">
        <v>72</v>
      </c>
      <c r="F14" s="51" t="s">
        <v>64</v>
      </c>
      <c r="G14" s="52" t="s">
        <v>7</v>
      </c>
      <c r="H14" s="51" t="s">
        <v>73</v>
      </c>
      <c r="I14" s="53">
        <v>44440</v>
      </c>
      <c r="J14" s="54" t="s">
        <v>66</v>
      </c>
      <c r="K14" s="51">
        <v>30</v>
      </c>
      <c r="L14" s="55">
        <v>2064.73</v>
      </c>
      <c r="M14" s="55">
        <v>0</v>
      </c>
      <c r="N14" s="55">
        <v>0</v>
      </c>
      <c r="O14" s="56" t="s">
        <v>67</v>
      </c>
      <c r="P14" s="55">
        <v>0</v>
      </c>
      <c r="Q14" s="55">
        <v>0</v>
      </c>
      <c r="R14" s="55">
        <v>323.24</v>
      </c>
      <c r="S14" s="55">
        <v>103.24</v>
      </c>
      <c r="T14" s="55">
        <v>0</v>
      </c>
      <c r="U14" s="55">
        <v>0</v>
      </c>
      <c r="V14" s="55">
        <v>0</v>
      </c>
      <c r="W14" s="55">
        <v>244.14000000000001</v>
      </c>
      <c r="X14" s="57">
        <v>2247.0700000000002</v>
      </c>
      <c r="Y14" s="55">
        <v>2491.21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2.75" customHeight="1" x14ac:dyDescent="0.25">
      <c r="A15" s="1"/>
      <c r="B15" s="49">
        <f>IFERROR(VLOOKUP(C15,'[1]DADOS (OCULTAR)'!$P$3:$R$56,3,0),"")</f>
        <v>10894988000567</v>
      </c>
      <c r="C15" s="50" t="s">
        <v>62</v>
      </c>
      <c r="D15" s="59">
        <v>4443</v>
      </c>
      <c r="E15" s="52" t="s">
        <v>74</v>
      </c>
      <c r="F15" s="51" t="s">
        <v>64</v>
      </c>
      <c r="G15" s="52" t="s">
        <v>16</v>
      </c>
      <c r="H15" s="51" t="s">
        <v>75</v>
      </c>
      <c r="I15" s="53">
        <v>44440</v>
      </c>
      <c r="J15" s="54" t="s">
        <v>76</v>
      </c>
      <c r="K15" s="51">
        <v>36</v>
      </c>
      <c r="L15" s="55">
        <v>1155</v>
      </c>
      <c r="M15" s="55">
        <v>0</v>
      </c>
      <c r="N15" s="55">
        <v>0</v>
      </c>
      <c r="O15" s="56" t="s">
        <v>67</v>
      </c>
      <c r="P15" s="55">
        <v>0</v>
      </c>
      <c r="Q15" s="55">
        <v>0</v>
      </c>
      <c r="R15" s="55">
        <v>635.79999999999995</v>
      </c>
      <c r="S15" s="55">
        <v>0</v>
      </c>
      <c r="T15" s="55">
        <v>0</v>
      </c>
      <c r="U15" s="55">
        <v>30</v>
      </c>
      <c r="V15" s="55">
        <v>0</v>
      </c>
      <c r="W15" s="55">
        <v>268</v>
      </c>
      <c r="X15" s="57">
        <v>1522.8</v>
      </c>
      <c r="Y15" s="55">
        <v>1760.8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2.75" customHeight="1" x14ac:dyDescent="0.25">
      <c r="A16" s="1"/>
      <c r="B16" s="49">
        <f>IFERROR(VLOOKUP(C16,'[1]DADOS (OCULTAR)'!$P$3:$R$56,3,0),"")</f>
        <v>10894988000567</v>
      </c>
      <c r="C16" s="50" t="s">
        <v>62</v>
      </c>
      <c r="D16" s="59">
        <v>494</v>
      </c>
      <c r="E16" s="52" t="s">
        <v>77</v>
      </c>
      <c r="F16" s="51" t="s">
        <v>64</v>
      </c>
      <c r="G16" s="52" t="s">
        <v>7</v>
      </c>
      <c r="H16" s="51" t="s">
        <v>78</v>
      </c>
      <c r="I16" s="53">
        <v>44440</v>
      </c>
      <c r="J16" s="54" t="s">
        <v>66</v>
      </c>
      <c r="K16" s="51">
        <v>40</v>
      </c>
      <c r="L16" s="55">
        <v>1192.3399999999999</v>
      </c>
      <c r="M16" s="55">
        <v>0</v>
      </c>
      <c r="N16" s="55">
        <v>0</v>
      </c>
      <c r="O16" s="56" t="s">
        <v>67</v>
      </c>
      <c r="P16" s="55">
        <v>0</v>
      </c>
      <c r="Q16" s="55">
        <v>0</v>
      </c>
      <c r="R16" s="55">
        <v>276.77999999999997</v>
      </c>
      <c r="S16" s="55">
        <v>0</v>
      </c>
      <c r="T16" s="55">
        <v>0</v>
      </c>
      <c r="U16" s="55">
        <v>0</v>
      </c>
      <c r="V16" s="55">
        <v>0</v>
      </c>
      <c r="W16" s="55">
        <v>187.26000000000002</v>
      </c>
      <c r="X16" s="57">
        <v>1281.8599999999999</v>
      </c>
      <c r="Y16" s="55">
        <v>1469.12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.75" customHeight="1" x14ac:dyDescent="0.25">
      <c r="A17" s="1"/>
      <c r="B17" s="49">
        <f>IFERROR(VLOOKUP(C17,'[1]DADOS (OCULTAR)'!$P$3:$R$56,3,0),"")</f>
        <v>10894988000567</v>
      </c>
      <c r="C17" s="50" t="s">
        <v>62</v>
      </c>
      <c r="D17" s="59">
        <v>56415</v>
      </c>
      <c r="E17" s="52" t="s">
        <v>79</v>
      </c>
      <c r="F17" s="51" t="s">
        <v>64</v>
      </c>
      <c r="G17" s="52" t="s">
        <v>0</v>
      </c>
      <c r="H17" s="51" t="s">
        <v>80</v>
      </c>
      <c r="I17" s="53">
        <v>44440</v>
      </c>
      <c r="J17" s="54" t="s">
        <v>66</v>
      </c>
      <c r="K17" s="51">
        <v>20</v>
      </c>
      <c r="L17" s="55">
        <v>2340</v>
      </c>
      <c r="M17" s="55">
        <v>0</v>
      </c>
      <c r="N17" s="55">
        <v>0</v>
      </c>
      <c r="O17" s="56" t="s">
        <v>67</v>
      </c>
      <c r="P17" s="55">
        <v>16233.12</v>
      </c>
      <c r="Q17" s="55">
        <v>0</v>
      </c>
      <c r="R17" s="55">
        <v>205</v>
      </c>
      <c r="S17" s="55">
        <v>0</v>
      </c>
      <c r="T17" s="55">
        <v>0</v>
      </c>
      <c r="U17" s="55">
        <v>0</v>
      </c>
      <c r="V17" s="55">
        <v>0</v>
      </c>
      <c r="W17" s="55">
        <v>16933</v>
      </c>
      <c r="X17" s="57">
        <v>1845.1200000000026</v>
      </c>
      <c r="Y17" s="55">
        <v>2545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2.75" customHeight="1" x14ac:dyDescent="0.25">
      <c r="A18" s="1"/>
      <c r="B18" s="49">
        <f>IFERROR(VLOOKUP(C18,'[1]DADOS (OCULTAR)'!$P$3:$R$56,3,0),"")</f>
        <v>10894988000567</v>
      </c>
      <c r="C18" s="50" t="s">
        <v>62</v>
      </c>
      <c r="D18" s="59">
        <v>15449</v>
      </c>
      <c r="E18" s="52" t="s">
        <v>81</v>
      </c>
      <c r="F18" s="51" t="s">
        <v>64</v>
      </c>
      <c r="G18" s="52" t="s">
        <v>16</v>
      </c>
      <c r="H18" s="51" t="s">
        <v>69</v>
      </c>
      <c r="I18" s="53">
        <v>44440</v>
      </c>
      <c r="J18" s="54" t="s">
        <v>66</v>
      </c>
      <c r="K18" s="51">
        <v>40</v>
      </c>
      <c r="L18" s="55">
        <v>3571.4</v>
      </c>
      <c r="M18" s="55">
        <v>0</v>
      </c>
      <c r="N18" s="55">
        <v>0</v>
      </c>
      <c r="O18" s="56" t="s">
        <v>67</v>
      </c>
      <c r="P18" s="55">
        <v>0</v>
      </c>
      <c r="Q18" s="55">
        <v>0</v>
      </c>
      <c r="R18" s="55">
        <v>178.57</v>
      </c>
      <c r="S18" s="55">
        <v>1428.6</v>
      </c>
      <c r="T18" s="55">
        <v>0</v>
      </c>
      <c r="U18" s="55">
        <v>0</v>
      </c>
      <c r="V18" s="55">
        <v>0</v>
      </c>
      <c r="W18" s="55">
        <v>1267.06</v>
      </c>
      <c r="X18" s="57">
        <v>3911.5099999999998</v>
      </c>
      <c r="Y18" s="55">
        <v>5178.57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.75" customHeight="1" x14ac:dyDescent="0.25">
      <c r="A19" s="1"/>
      <c r="B19" s="49">
        <f>IFERROR(VLOOKUP(C19,'[1]DADOS (OCULTAR)'!$P$3:$R$56,3,0),"")</f>
        <v>10894988000567</v>
      </c>
      <c r="C19" s="50" t="s">
        <v>62</v>
      </c>
      <c r="D19" s="59">
        <v>44420</v>
      </c>
      <c r="E19" s="52" t="s">
        <v>82</v>
      </c>
      <c r="F19" s="51" t="s">
        <v>64</v>
      </c>
      <c r="G19" s="52" t="s">
        <v>7</v>
      </c>
      <c r="H19" s="51" t="s">
        <v>73</v>
      </c>
      <c r="I19" s="53">
        <v>44440</v>
      </c>
      <c r="J19" s="54" t="s">
        <v>66</v>
      </c>
      <c r="K19" s="51">
        <v>30</v>
      </c>
      <c r="L19" s="55">
        <v>2064.73</v>
      </c>
      <c r="M19" s="55">
        <v>0</v>
      </c>
      <c r="N19" s="55">
        <v>0</v>
      </c>
      <c r="O19" s="56" t="s">
        <v>67</v>
      </c>
      <c r="P19" s="55">
        <v>0</v>
      </c>
      <c r="Q19" s="55">
        <v>0</v>
      </c>
      <c r="R19" s="55">
        <v>323.24</v>
      </c>
      <c r="S19" s="55">
        <v>103.24</v>
      </c>
      <c r="T19" s="55">
        <v>0</v>
      </c>
      <c r="U19" s="55">
        <v>0</v>
      </c>
      <c r="V19" s="55">
        <v>0</v>
      </c>
      <c r="W19" s="55">
        <v>216.33</v>
      </c>
      <c r="X19" s="57">
        <v>2274.88</v>
      </c>
      <c r="Y19" s="55">
        <v>2491.21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2.75" customHeight="1" x14ac:dyDescent="0.25">
      <c r="A20" s="1"/>
      <c r="B20" s="49">
        <f>IFERROR(VLOOKUP(C20,'[1]DADOS (OCULTAR)'!$P$3:$R$56,3,0),"")</f>
        <v>10894988000567</v>
      </c>
      <c r="C20" s="50" t="s">
        <v>62</v>
      </c>
      <c r="D20" s="59">
        <v>4426</v>
      </c>
      <c r="E20" s="52" t="s">
        <v>83</v>
      </c>
      <c r="F20" s="51" t="s">
        <v>64</v>
      </c>
      <c r="G20" s="52" t="s">
        <v>16</v>
      </c>
      <c r="H20" s="51" t="s">
        <v>84</v>
      </c>
      <c r="I20" s="53">
        <v>44440</v>
      </c>
      <c r="J20" s="54" t="s">
        <v>66</v>
      </c>
      <c r="K20" s="51">
        <v>14</v>
      </c>
      <c r="L20" s="55">
        <v>3577.05</v>
      </c>
      <c r="M20" s="55">
        <v>0</v>
      </c>
      <c r="N20" s="55">
        <v>0</v>
      </c>
      <c r="O20" s="56" t="s">
        <v>67</v>
      </c>
      <c r="P20" s="55">
        <v>0</v>
      </c>
      <c r="Q20" s="55">
        <v>0</v>
      </c>
      <c r="R20" s="55">
        <v>1543.2299999999998</v>
      </c>
      <c r="S20" s="55">
        <v>0</v>
      </c>
      <c r="T20" s="55">
        <v>0</v>
      </c>
      <c r="U20" s="55">
        <v>0</v>
      </c>
      <c r="V20" s="55">
        <v>0</v>
      </c>
      <c r="W20" s="55">
        <v>2397.25</v>
      </c>
      <c r="X20" s="57">
        <v>2723.0299999999997</v>
      </c>
      <c r="Y20" s="55">
        <v>5120.28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2.75" customHeight="1" x14ac:dyDescent="0.25">
      <c r="A21" s="1"/>
      <c r="B21" s="49">
        <f>IFERROR(VLOOKUP(C21,'[1]DADOS (OCULTAR)'!$P$3:$R$56,3,0),"")</f>
        <v>10894988000567</v>
      </c>
      <c r="C21" s="50" t="s">
        <v>62</v>
      </c>
      <c r="D21" s="59">
        <v>9411</v>
      </c>
      <c r="E21" s="52" t="s">
        <v>85</v>
      </c>
      <c r="F21" s="51" t="s">
        <v>64</v>
      </c>
      <c r="G21" s="52" t="s">
        <v>16</v>
      </c>
      <c r="H21" s="51" t="s">
        <v>86</v>
      </c>
      <c r="I21" s="53">
        <v>44440</v>
      </c>
      <c r="J21" s="54" t="s">
        <v>66</v>
      </c>
      <c r="K21" s="51">
        <v>44</v>
      </c>
      <c r="L21" s="55">
        <v>1550.05</v>
      </c>
      <c r="M21" s="55">
        <v>0</v>
      </c>
      <c r="N21" s="55">
        <v>0</v>
      </c>
      <c r="O21" s="56" t="s">
        <v>67</v>
      </c>
      <c r="P21" s="55">
        <v>0</v>
      </c>
      <c r="Q21" s="55">
        <v>0</v>
      </c>
      <c r="R21" s="55">
        <v>293.81</v>
      </c>
      <c r="S21" s="55">
        <v>0</v>
      </c>
      <c r="T21" s="55">
        <v>0</v>
      </c>
      <c r="U21" s="55">
        <v>0</v>
      </c>
      <c r="V21" s="55">
        <v>0</v>
      </c>
      <c r="W21" s="55">
        <v>242.44</v>
      </c>
      <c r="X21" s="57">
        <v>1601.4199999999998</v>
      </c>
      <c r="Y21" s="55">
        <v>1843.86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.75" customHeight="1" x14ac:dyDescent="0.25">
      <c r="A22" s="1"/>
      <c r="B22" s="49">
        <f>IFERROR(VLOOKUP(C22,'[1]DADOS (OCULTAR)'!$P$3:$R$56,3,0),"")</f>
        <v>10894988000567</v>
      </c>
      <c r="C22" s="50" t="s">
        <v>62</v>
      </c>
      <c r="D22" s="59">
        <v>6479</v>
      </c>
      <c r="E22" s="52" t="s">
        <v>87</v>
      </c>
      <c r="F22" s="51" t="s">
        <v>64</v>
      </c>
      <c r="G22" s="52" t="s">
        <v>0</v>
      </c>
      <c r="H22" s="51" t="s">
        <v>88</v>
      </c>
      <c r="I22" s="53">
        <v>44440</v>
      </c>
      <c r="J22" s="54" t="s">
        <v>66</v>
      </c>
      <c r="K22" s="51">
        <v>20</v>
      </c>
      <c r="L22" s="55">
        <v>5850</v>
      </c>
      <c r="M22" s="55">
        <v>0</v>
      </c>
      <c r="N22" s="55">
        <v>0</v>
      </c>
      <c r="O22" s="56" t="s">
        <v>67</v>
      </c>
      <c r="P22" s="55">
        <v>0</v>
      </c>
      <c r="Q22" s="55">
        <v>0</v>
      </c>
      <c r="R22" s="55">
        <v>220</v>
      </c>
      <c r="S22" s="55">
        <v>0</v>
      </c>
      <c r="T22" s="55">
        <v>0</v>
      </c>
      <c r="U22" s="55">
        <v>0</v>
      </c>
      <c r="V22" s="55">
        <v>0</v>
      </c>
      <c r="W22" s="55">
        <v>1256.02</v>
      </c>
      <c r="X22" s="57">
        <v>4813.9799999999996</v>
      </c>
      <c r="Y22" s="55">
        <v>6070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.75" customHeight="1" x14ac:dyDescent="0.25">
      <c r="A23" s="1"/>
      <c r="B23" s="49">
        <f>IFERROR(VLOOKUP(C23,'[1]DADOS (OCULTAR)'!$P$3:$R$56,3,0),"")</f>
        <v>10894988000567</v>
      </c>
      <c r="C23" s="50" t="s">
        <v>62</v>
      </c>
      <c r="D23" s="59">
        <v>470</v>
      </c>
      <c r="E23" s="52" t="s">
        <v>89</v>
      </c>
      <c r="F23" s="51" t="s">
        <v>64</v>
      </c>
      <c r="G23" s="52" t="s">
        <v>16</v>
      </c>
      <c r="H23" s="51" t="s">
        <v>86</v>
      </c>
      <c r="I23" s="53">
        <v>44440</v>
      </c>
      <c r="J23" s="54" t="s">
        <v>66</v>
      </c>
      <c r="K23" s="51">
        <v>40</v>
      </c>
      <c r="L23" s="55">
        <v>1476.24</v>
      </c>
      <c r="M23" s="55">
        <v>0</v>
      </c>
      <c r="N23" s="55">
        <v>0</v>
      </c>
      <c r="O23" s="56" t="s">
        <v>67</v>
      </c>
      <c r="P23" s="55">
        <v>0</v>
      </c>
      <c r="Q23" s="55">
        <v>0</v>
      </c>
      <c r="R23" s="55">
        <v>245.78000000000003</v>
      </c>
      <c r="S23" s="55">
        <v>0</v>
      </c>
      <c r="T23" s="55">
        <v>171.97000000000003</v>
      </c>
      <c r="U23" s="55">
        <v>0</v>
      </c>
      <c r="V23" s="55">
        <v>0</v>
      </c>
      <c r="W23" s="55">
        <v>211.57</v>
      </c>
      <c r="X23" s="57">
        <v>1510.45</v>
      </c>
      <c r="Y23" s="55">
        <v>1550.05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.75" customHeight="1" x14ac:dyDescent="0.25">
      <c r="A24" s="1"/>
      <c r="B24" s="49">
        <f>IFERROR(VLOOKUP(C24,'[1]DADOS (OCULTAR)'!$P$3:$R$56,3,0),"")</f>
        <v>10894988000567</v>
      </c>
      <c r="C24" s="50" t="s">
        <v>62</v>
      </c>
      <c r="D24" s="59">
        <v>7430</v>
      </c>
      <c r="E24" s="52" t="s">
        <v>90</v>
      </c>
      <c r="F24" s="51" t="s">
        <v>64</v>
      </c>
      <c r="G24" s="52" t="s">
        <v>0</v>
      </c>
      <c r="H24" s="51" t="s">
        <v>91</v>
      </c>
      <c r="I24" s="53">
        <v>44440</v>
      </c>
      <c r="J24" s="54" t="s">
        <v>66</v>
      </c>
      <c r="K24" s="51">
        <v>20</v>
      </c>
      <c r="L24" s="55">
        <v>5850</v>
      </c>
      <c r="M24" s="55">
        <v>0</v>
      </c>
      <c r="N24" s="55">
        <v>0</v>
      </c>
      <c r="O24" s="56" t="s">
        <v>67</v>
      </c>
      <c r="P24" s="55">
        <v>0</v>
      </c>
      <c r="Q24" s="55">
        <v>0</v>
      </c>
      <c r="R24" s="55">
        <v>220</v>
      </c>
      <c r="S24" s="55">
        <v>0</v>
      </c>
      <c r="T24" s="55">
        <v>0</v>
      </c>
      <c r="U24" s="55">
        <v>0</v>
      </c>
      <c r="V24" s="55">
        <v>0</v>
      </c>
      <c r="W24" s="55">
        <v>1256.02</v>
      </c>
      <c r="X24" s="57">
        <v>4813.9799999999996</v>
      </c>
      <c r="Y24" s="55">
        <v>6070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.75" customHeight="1" x14ac:dyDescent="0.25">
      <c r="A25" s="1"/>
      <c r="B25" s="49">
        <f>IFERROR(VLOOKUP(C25,'[1]DADOS (OCULTAR)'!$P$3:$R$56,3,0),"")</f>
        <v>10894988000567</v>
      </c>
      <c r="C25" s="50" t="s">
        <v>62</v>
      </c>
      <c r="D25" s="59">
        <v>6452</v>
      </c>
      <c r="E25" s="52" t="s">
        <v>92</v>
      </c>
      <c r="F25" s="51" t="s">
        <v>64</v>
      </c>
      <c r="G25" s="52" t="s">
        <v>0</v>
      </c>
      <c r="H25" s="51" t="s">
        <v>93</v>
      </c>
      <c r="I25" s="53">
        <v>44440</v>
      </c>
      <c r="J25" s="54" t="s">
        <v>66</v>
      </c>
      <c r="K25" s="51">
        <v>20</v>
      </c>
      <c r="L25" s="55">
        <v>5850</v>
      </c>
      <c r="M25" s="55">
        <v>0</v>
      </c>
      <c r="N25" s="55">
        <v>0</v>
      </c>
      <c r="O25" s="56" t="s">
        <v>67</v>
      </c>
      <c r="P25" s="55">
        <v>0</v>
      </c>
      <c r="Q25" s="55">
        <v>0</v>
      </c>
      <c r="R25" s="55">
        <v>220</v>
      </c>
      <c r="S25" s="55">
        <v>0</v>
      </c>
      <c r="T25" s="55">
        <v>0</v>
      </c>
      <c r="U25" s="55">
        <v>0</v>
      </c>
      <c r="V25" s="55">
        <v>0</v>
      </c>
      <c r="W25" s="55">
        <v>1256.02</v>
      </c>
      <c r="X25" s="57">
        <v>4813.9799999999996</v>
      </c>
      <c r="Y25" s="55">
        <v>6070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.75" customHeight="1" x14ac:dyDescent="0.25">
      <c r="A26" s="1"/>
      <c r="B26" s="49">
        <f>IFERROR(VLOOKUP(C26,'[1]DADOS (OCULTAR)'!$P$3:$R$56,3,0),"")</f>
        <v>10894988000567</v>
      </c>
      <c r="C26" s="50" t="s">
        <v>62</v>
      </c>
      <c r="D26" s="59">
        <v>5466</v>
      </c>
      <c r="E26" s="52" t="s">
        <v>94</v>
      </c>
      <c r="F26" s="51" t="s">
        <v>64</v>
      </c>
      <c r="G26" s="52" t="s">
        <v>7</v>
      </c>
      <c r="H26" s="51" t="s">
        <v>78</v>
      </c>
      <c r="I26" s="53">
        <v>44440</v>
      </c>
      <c r="J26" s="54" t="s">
        <v>66</v>
      </c>
      <c r="K26" s="51">
        <v>40</v>
      </c>
      <c r="L26" s="55">
        <v>1192.3399999999999</v>
      </c>
      <c r="M26" s="55">
        <v>0</v>
      </c>
      <c r="N26" s="55">
        <v>0</v>
      </c>
      <c r="O26" s="56" t="s">
        <v>67</v>
      </c>
      <c r="P26" s="55">
        <v>91.53</v>
      </c>
      <c r="Q26" s="55">
        <v>0</v>
      </c>
      <c r="R26" s="55">
        <v>381.86</v>
      </c>
      <c r="S26" s="55">
        <v>0</v>
      </c>
      <c r="T26" s="55">
        <v>124.01000000000002</v>
      </c>
      <c r="U26" s="55">
        <v>0</v>
      </c>
      <c r="V26" s="55">
        <v>0</v>
      </c>
      <c r="W26" s="55">
        <v>479.31999999999994</v>
      </c>
      <c r="X26" s="57">
        <v>1186.4100000000001</v>
      </c>
      <c r="Y26" s="55">
        <v>1450.1899999999998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 customHeight="1" x14ac:dyDescent="0.25">
      <c r="A27" s="1"/>
      <c r="B27" s="49">
        <f>IFERROR(VLOOKUP(C27,'[1]DADOS (OCULTAR)'!$P$3:$R$56,3,0),"")</f>
        <v>10894988000567</v>
      </c>
      <c r="C27" s="50" t="s">
        <v>62</v>
      </c>
      <c r="D27" s="59">
        <v>7454</v>
      </c>
      <c r="E27" s="52" t="s">
        <v>95</v>
      </c>
      <c r="F27" s="51" t="s">
        <v>64</v>
      </c>
      <c r="G27" s="52" t="s">
        <v>0</v>
      </c>
      <c r="H27" s="51" t="s">
        <v>80</v>
      </c>
      <c r="I27" s="53">
        <v>44440</v>
      </c>
      <c r="J27" s="54" t="s">
        <v>66</v>
      </c>
      <c r="K27" s="51">
        <v>20</v>
      </c>
      <c r="L27" s="55">
        <v>5850</v>
      </c>
      <c r="M27" s="55">
        <v>0</v>
      </c>
      <c r="N27" s="55">
        <v>0</v>
      </c>
      <c r="O27" s="56" t="s">
        <v>67</v>
      </c>
      <c r="P27" s="55">
        <v>0</v>
      </c>
      <c r="Q27" s="55">
        <v>0</v>
      </c>
      <c r="R27" s="55">
        <v>220</v>
      </c>
      <c r="S27" s="55">
        <v>0</v>
      </c>
      <c r="T27" s="55">
        <v>0</v>
      </c>
      <c r="U27" s="55">
        <v>0</v>
      </c>
      <c r="V27" s="55">
        <v>0</v>
      </c>
      <c r="W27" s="55">
        <v>695.61</v>
      </c>
      <c r="X27" s="57">
        <v>5374.39</v>
      </c>
      <c r="Y27" s="55">
        <v>6070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 customHeight="1" x14ac:dyDescent="0.25">
      <c r="A28" s="1"/>
      <c r="B28" s="49">
        <f>IFERROR(VLOOKUP(C28,'[1]DADOS (OCULTAR)'!$P$3:$R$56,3,0),"")</f>
        <v>10894988000567</v>
      </c>
      <c r="C28" s="50" t="s">
        <v>62</v>
      </c>
      <c r="D28" s="59">
        <v>3492</v>
      </c>
      <c r="E28" s="52" t="s">
        <v>96</v>
      </c>
      <c r="F28" s="51" t="s">
        <v>64</v>
      </c>
      <c r="G28" s="52" t="s">
        <v>7</v>
      </c>
      <c r="H28" s="51" t="s">
        <v>78</v>
      </c>
      <c r="I28" s="53">
        <v>44440</v>
      </c>
      <c r="J28" s="54" t="s">
        <v>66</v>
      </c>
      <c r="K28" s="51">
        <v>40</v>
      </c>
      <c r="L28" s="55">
        <v>357.7</v>
      </c>
      <c r="M28" s="55">
        <v>0</v>
      </c>
      <c r="N28" s="55">
        <v>0</v>
      </c>
      <c r="O28" s="56" t="s">
        <v>67</v>
      </c>
      <c r="P28" s="55">
        <v>0</v>
      </c>
      <c r="Q28" s="55">
        <v>0</v>
      </c>
      <c r="R28" s="55">
        <v>127.85000000000001</v>
      </c>
      <c r="S28" s="55">
        <v>0</v>
      </c>
      <c r="T28" s="55">
        <v>51.27</v>
      </c>
      <c r="U28" s="55">
        <v>0</v>
      </c>
      <c r="V28" s="55">
        <v>0</v>
      </c>
      <c r="W28" s="55">
        <v>54.879999999999995</v>
      </c>
      <c r="X28" s="57">
        <v>430.67</v>
      </c>
      <c r="Y28" s="55">
        <v>434.28000000000003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75" customHeight="1" x14ac:dyDescent="0.25">
      <c r="A29" s="1"/>
      <c r="B29" s="49">
        <f>IFERROR(VLOOKUP(C29,'[1]DADOS (OCULTAR)'!$P$3:$R$56,3,0),"")</f>
        <v>10894988000567</v>
      </c>
      <c r="C29" s="50" t="s">
        <v>62</v>
      </c>
      <c r="D29" s="59">
        <v>7454</v>
      </c>
      <c r="E29" s="52" t="s">
        <v>97</v>
      </c>
      <c r="F29" s="51" t="s">
        <v>64</v>
      </c>
      <c r="G29" s="52" t="s">
        <v>7</v>
      </c>
      <c r="H29" s="51" t="s">
        <v>98</v>
      </c>
      <c r="I29" s="53">
        <v>44440</v>
      </c>
      <c r="J29" s="54" t="s">
        <v>66</v>
      </c>
      <c r="K29" s="51">
        <v>30</v>
      </c>
      <c r="L29" s="55">
        <v>1370.01</v>
      </c>
      <c r="M29" s="55">
        <v>0</v>
      </c>
      <c r="N29" s="55">
        <v>0</v>
      </c>
      <c r="O29" s="56" t="s">
        <v>67</v>
      </c>
      <c r="P29" s="55">
        <v>1980.6799999999998</v>
      </c>
      <c r="Q29" s="55">
        <v>0</v>
      </c>
      <c r="R29" s="55">
        <v>185.48</v>
      </c>
      <c r="S29" s="55">
        <v>0</v>
      </c>
      <c r="T29" s="55">
        <v>0</v>
      </c>
      <c r="U29" s="55">
        <v>0</v>
      </c>
      <c r="V29" s="55">
        <v>0</v>
      </c>
      <c r="W29" s="55">
        <v>2701.88</v>
      </c>
      <c r="X29" s="57">
        <v>834.28999999999951</v>
      </c>
      <c r="Y29" s="55">
        <v>1555.49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.75" customHeight="1" x14ac:dyDescent="0.25">
      <c r="A30" s="1"/>
      <c r="B30" s="49">
        <f>IFERROR(VLOOKUP(C30,'[1]DADOS (OCULTAR)'!$P$3:$R$56,3,0),"")</f>
        <v>10894988000567</v>
      </c>
      <c r="C30" s="50" t="s">
        <v>62</v>
      </c>
      <c r="D30" s="59">
        <v>9420</v>
      </c>
      <c r="E30" s="52" t="s">
        <v>99</v>
      </c>
      <c r="F30" s="51" t="s">
        <v>64</v>
      </c>
      <c r="G30" s="52" t="s">
        <v>7</v>
      </c>
      <c r="H30" s="51" t="s">
        <v>98</v>
      </c>
      <c r="I30" s="53">
        <v>44440</v>
      </c>
      <c r="J30" s="54" t="s">
        <v>66</v>
      </c>
      <c r="K30" s="51">
        <v>30</v>
      </c>
      <c r="L30" s="55">
        <v>2740.02</v>
      </c>
      <c r="M30" s="55">
        <v>0</v>
      </c>
      <c r="N30" s="55">
        <v>0</v>
      </c>
      <c r="O30" s="56" t="s">
        <v>67</v>
      </c>
      <c r="P30" s="55">
        <v>0</v>
      </c>
      <c r="Q30" s="55">
        <v>0</v>
      </c>
      <c r="R30" s="55">
        <v>487.48</v>
      </c>
      <c r="S30" s="55">
        <v>0</v>
      </c>
      <c r="T30" s="55">
        <v>0</v>
      </c>
      <c r="U30" s="55">
        <v>0</v>
      </c>
      <c r="V30" s="55">
        <v>0</v>
      </c>
      <c r="W30" s="55">
        <v>764.91</v>
      </c>
      <c r="X30" s="57">
        <v>2462.59</v>
      </c>
      <c r="Y30" s="55">
        <v>3227.5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75" customHeight="1" x14ac:dyDescent="0.25">
      <c r="A31" s="1"/>
      <c r="B31" s="49">
        <f>IFERROR(VLOOKUP(C31,'[1]DADOS (OCULTAR)'!$P$3:$R$56,3,0),"")</f>
        <v>10894988000567</v>
      </c>
      <c r="C31" s="50" t="s">
        <v>62</v>
      </c>
      <c r="D31" s="59">
        <v>30491</v>
      </c>
      <c r="E31" s="52" t="s">
        <v>100</v>
      </c>
      <c r="F31" s="51" t="s">
        <v>64</v>
      </c>
      <c r="G31" s="52" t="s">
        <v>7</v>
      </c>
      <c r="H31" s="51" t="s">
        <v>78</v>
      </c>
      <c r="I31" s="53">
        <v>44440</v>
      </c>
      <c r="J31" s="54" t="s">
        <v>66</v>
      </c>
      <c r="K31" s="51">
        <v>40</v>
      </c>
      <c r="L31" s="55">
        <v>1192.3399999999999</v>
      </c>
      <c r="M31" s="55">
        <v>0</v>
      </c>
      <c r="N31" s="55">
        <v>0</v>
      </c>
      <c r="O31" s="56" t="s">
        <v>67</v>
      </c>
      <c r="P31" s="55">
        <v>0</v>
      </c>
      <c r="Q31" s="55">
        <v>0</v>
      </c>
      <c r="R31" s="55">
        <v>248.39</v>
      </c>
      <c r="S31" s="55">
        <v>167.4</v>
      </c>
      <c r="T31" s="55">
        <v>0</v>
      </c>
      <c r="U31" s="55">
        <v>0</v>
      </c>
      <c r="V31" s="55">
        <v>0</v>
      </c>
      <c r="W31" s="55">
        <v>346.71000000000004</v>
      </c>
      <c r="X31" s="57">
        <v>1261.42</v>
      </c>
      <c r="Y31" s="55">
        <v>1608.13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.75" customHeight="1" x14ac:dyDescent="0.25">
      <c r="A32" s="1"/>
      <c r="B32" s="49">
        <f>IFERROR(VLOOKUP(C32,'[1]DADOS (OCULTAR)'!$P$3:$R$56,3,0),"")</f>
        <v>10894988000567</v>
      </c>
      <c r="C32" s="50" t="s">
        <v>62</v>
      </c>
      <c r="D32" s="59">
        <v>8437</v>
      </c>
      <c r="E32" s="52" t="s">
        <v>101</v>
      </c>
      <c r="F32" s="51" t="s">
        <v>64</v>
      </c>
      <c r="G32" s="52" t="s">
        <v>16</v>
      </c>
      <c r="H32" s="51" t="s">
        <v>86</v>
      </c>
      <c r="I32" s="53">
        <v>44440</v>
      </c>
      <c r="J32" s="54" t="s">
        <v>66</v>
      </c>
      <c r="K32" s="51">
        <v>40</v>
      </c>
      <c r="L32" s="55">
        <v>1550.05</v>
      </c>
      <c r="M32" s="55">
        <v>0</v>
      </c>
      <c r="N32" s="55">
        <v>0</v>
      </c>
      <c r="O32" s="56" t="s">
        <v>67</v>
      </c>
      <c r="P32" s="55">
        <v>0</v>
      </c>
      <c r="Q32" s="55">
        <v>0</v>
      </c>
      <c r="R32" s="55">
        <v>371.31</v>
      </c>
      <c r="S32" s="55">
        <v>0</v>
      </c>
      <c r="T32" s="55">
        <v>0</v>
      </c>
      <c r="U32" s="55">
        <v>0</v>
      </c>
      <c r="V32" s="55">
        <v>0</v>
      </c>
      <c r="W32" s="55">
        <v>581</v>
      </c>
      <c r="X32" s="57">
        <v>1340.36</v>
      </c>
      <c r="Y32" s="55">
        <v>1921.36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.75" customHeight="1" x14ac:dyDescent="0.25">
      <c r="A33" s="1"/>
      <c r="B33" s="49">
        <f>IFERROR(VLOOKUP(C33,'[1]DADOS (OCULTAR)'!$P$3:$R$56,3,0),"")</f>
        <v>10894988000567</v>
      </c>
      <c r="C33" s="50" t="s">
        <v>62</v>
      </c>
      <c r="D33" s="59">
        <v>4483</v>
      </c>
      <c r="E33" s="52" t="s">
        <v>102</v>
      </c>
      <c r="F33" s="51" t="s">
        <v>64</v>
      </c>
      <c r="G33" s="52" t="s">
        <v>16</v>
      </c>
      <c r="H33" s="51" t="s">
        <v>103</v>
      </c>
      <c r="I33" s="53">
        <v>44440</v>
      </c>
      <c r="J33" s="54" t="s">
        <v>76</v>
      </c>
      <c r="K33" s="51">
        <v>36</v>
      </c>
      <c r="L33" s="55">
        <v>1155</v>
      </c>
      <c r="M33" s="55">
        <v>0</v>
      </c>
      <c r="N33" s="55">
        <v>0</v>
      </c>
      <c r="O33" s="56" t="s">
        <v>67</v>
      </c>
      <c r="P33" s="55">
        <v>0</v>
      </c>
      <c r="Q33" s="55">
        <v>0</v>
      </c>
      <c r="R33" s="55">
        <v>399.01</v>
      </c>
      <c r="S33" s="55">
        <v>0</v>
      </c>
      <c r="T33" s="55">
        <v>124.01000000000002</v>
      </c>
      <c r="U33" s="55">
        <v>0</v>
      </c>
      <c r="V33" s="55">
        <v>0</v>
      </c>
      <c r="W33" s="55">
        <v>460.26</v>
      </c>
      <c r="X33" s="57">
        <v>1093.75</v>
      </c>
      <c r="Y33" s="55">
        <v>1430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.75" customHeight="1" x14ac:dyDescent="0.25">
      <c r="A34" s="1"/>
      <c r="B34" s="49">
        <f>IFERROR(VLOOKUP(C34,'[1]DADOS (OCULTAR)'!$P$3:$R$56,3,0),"")</f>
        <v>10894988000567</v>
      </c>
      <c r="C34" s="50" t="s">
        <v>62</v>
      </c>
      <c r="D34" s="59">
        <v>3484</v>
      </c>
      <c r="E34" s="52" t="s">
        <v>104</v>
      </c>
      <c r="F34" s="51" t="s">
        <v>64</v>
      </c>
      <c r="G34" s="52" t="s">
        <v>0</v>
      </c>
      <c r="H34" s="51" t="s">
        <v>105</v>
      </c>
      <c r="I34" s="53">
        <v>44440</v>
      </c>
      <c r="J34" s="54" t="s">
        <v>66</v>
      </c>
      <c r="K34" s="51">
        <v>20</v>
      </c>
      <c r="L34" s="55">
        <v>5850</v>
      </c>
      <c r="M34" s="55">
        <v>0</v>
      </c>
      <c r="N34" s="55">
        <v>0</v>
      </c>
      <c r="O34" s="56" t="s">
        <v>67</v>
      </c>
      <c r="P34" s="55">
        <v>0</v>
      </c>
      <c r="Q34" s="55">
        <v>0</v>
      </c>
      <c r="R34" s="55">
        <v>220</v>
      </c>
      <c r="S34" s="55">
        <v>0</v>
      </c>
      <c r="T34" s="55">
        <v>0</v>
      </c>
      <c r="U34" s="55">
        <v>0</v>
      </c>
      <c r="V34" s="55">
        <v>0</v>
      </c>
      <c r="W34" s="55">
        <v>799.89</v>
      </c>
      <c r="X34" s="57">
        <v>5270.11</v>
      </c>
      <c r="Y34" s="55">
        <v>6070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.75" customHeight="1" x14ac:dyDescent="0.25">
      <c r="A35" s="1"/>
      <c r="B35" s="49">
        <f>IFERROR(VLOOKUP(C35,'[1]DADOS (OCULTAR)'!$P$3:$R$56,3,0),"")</f>
        <v>10894988000567</v>
      </c>
      <c r="C35" s="50" t="s">
        <v>62</v>
      </c>
      <c r="D35" s="59">
        <v>11453</v>
      </c>
      <c r="E35" s="52" t="s">
        <v>106</v>
      </c>
      <c r="F35" s="51" t="s">
        <v>64</v>
      </c>
      <c r="G35" s="52" t="s">
        <v>7</v>
      </c>
      <c r="H35" s="51" t="s">
        <v>78</v>
      </c>
      <c r="I35" s="53">
        <v>44440</v>
      </c>
      <c r="J35" s="54" t="s">
        <v>66</v>
      </c>
      <c r="K35" s="51">
        <v>40</v>
      </c>
      <c r="L35" s="55">
        <v>1192.3399999999999</v>
      </c>
      <c r="M35" s="55">
        <v>0</v>
      </c>
      <c r="N35" s="55">
        <v>0</v>
      </c>
      <c r="O35" s="56" t="s">
        <v>67</v>
      </c>
      <c r="P35" s="55">
        <v>0</v>
      </c>
      <c r="Q35" s="55">
        <v>0</v>
      </c>
      <c r="R35" s="55">
        <v>276.77999999999997</v>
      </c>
      <c r="S35" s="55">
        <v>0</v>
      </c>
      <c r="T35" s="55">
        <v>0</v>
      </c>
      <c r="U35" s="55">
        <v>0</v>
      </c>
      <c r="V35" s="55">
        <v>0</v>
      </c>
      <c r="W35" s="55">
        <v>115.72</v>
      </c>
      <c r="X35" s="57">
        <v>1353.3999999999999</v>
      </c>
      <c r="Y35" s="55">
        <v>1469.12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75" customHeight="1" x14ac:dyDescent="0.25">
      <c r="A36" s="1"/>
      <c r="B36" s="49">
        <f>IFERROR(VLOOKUP(C36,'[1]DADOS (OCULTAR)'!$P$3:$R$56,3,0),"")</f>
        <v>10894988000567</v>
      </c>
      <c r="C36" s="50" t="s">
        <v>62</v>
      </c>
      <c r="D36" s="59">
        <v>8407</v>
      </c>
      <c r="E36" s="52" t="s">
        <v>107</v>
      </c>
      <c r="F36" s="51" t="s">
        <v>64</v>
      </c>
      <c r="G36" s="52" t="s">
        <v>16</v>
      </c>
      <c r="H36" s="51" t="s">
        <v>108</v>
      </c>
      <c r="I36" s="53">
        <v>44440</v>
      </c>
      <c r="J36" s="54" t="s">
        <v>66</v>
      </c>
      <c r="K36" s="51">
        <v>40</v>
      </c>
      <c r="L36" s="55">
        <v>1155</v>
      </c>
      <c r="M36" s="55">
        <v>0</v>
      </c>
      <c r="N36" s="55">
        <v>0</v>
      </c>
      <c r="O36" s="56" t="s">
        <v>67</v>
      </c>
      <c r="P36" s="55">
        <v>0</v>
      </c>
      <c r="Q36" s="55">
        <v>0</v>
      </c>
      <c r="R36" s="55">
        <v>157.66</v>
      </c>
      <c r="S36" s="55">
        <v>0</v>
      </c>
      <c r="T36" s="55">
        <v>0</v>
      </c>
      <c r="U36" s="55">
        <v>0</v>
      </c>
      <c r="V36" s="55">
        <v>0</v>
      </c>
      <c r="W36" s="55">
        <v>270.44</v>
      </c>
      <c r="X36" s="57">
        <v>1042.22</v>
      </c>
      <c r="Y36" s="55">
        <v>1312.66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 customHeight="1" x14ac:dyDescent="0.25">
      <c r="A37" s="1"/>
      <c r="B37" s="49">
        <f>IFERROR(VLOOKUP(C37,'[1]DADOS (OCULTAR)'!$P$3:$R$56,3,0),"")</f>
        <v>10894988000567</v>
      </c>
      <c r="C37" s="50" t="s">
        <v>62</v>
      </c>
      <c r="D37" s="59">
        <v>10453</v>
      </c>
      <c r="E37" s="52" t="s">
        <v>109</v>
      </c>
      <c r="F37" s="51" t="s">
        <v>64</v>
      </c>
      <c r="G37" s="52" t="s">
        <v>7</v>
      </c>
      <c r="H37" s="51" t="s">
        <v>71</v>
      </c>
      <c r="I37" s="53">
        <v>44440</v>
      </c>
      <c r="J37" s="54" t="s">
        <v>66</v>
      </c>
      <c r="K37" s="51">
        <v>24</v>
      </c>
      <c r="L37" s="55">
        <v>1976.13</v>
      </c>
      <c r="M37" s="55">
        <v>0</v>
      </c>
      <c r="N37" s="55">
        <v>0</v>
      </c>
      <c r="O37" s="56" t="s">
        <v>67</v>
      </c>
      <c r="P37" s="55">
        <v>0</v>
      </c>
      <c r="Q37" s="55">
        <v>0</v>
      </c>
      <c r="R37" s="55">
        <v>318.81</v>
      </c>
      <c r="S37" s="55">
        <v>0</v>
      </c>
      <c r="T37" s="55">
        <v>0</v>
      </c>
      <c r="U37" s="55">
        <v>0</v>
      </c>
      <c r="V37" s="55">
        <v>0</v>
      </c>
      <c r="W37" s="55">
        <v>192.78</v>
      </c>
      <c r="X37" s="57">
        <v>2102.16</v>
      </c>
      <c r="Y37" s="55">
        <v>2294.94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 customHeight="1" x14ac:dyDescent="0.25">
      <c r="A38" s="1"/>
      <c r="B38" s="49">
        <f>IFERROR(VLOOKUP(C38,'[1]DADOS (OCULTAR)'!$P$3:$R$56,3,0),"")</f>
        <v>10894988000567</v>
      </c>
      <c r="C38" s="50" t="s">
        <v>62</v>
      </c>
      <c r="D38" s="59">
        <v>55407</v>
      </c>
      <c r="E38" s="52" t="s">
        <v>110</v>
      </c>
      <c r="F38" s="51" t="s">
        <v>64</v>
      </c>
      <c r="G38" s="52" t="s">
        <v>16</v>
      </c>
      <c r="H38" s="51" t="s">
        <v>75</v>
      </c>
      <c r="I38" s="53">
        <v>44440</v>
      </c>
      <c r="J38" s="54" t="s">
        <v>76</v>
      </c>
      <c r="K38" s="51">
        <v>36</v>
      </c>
      <c r="L38" s="55">
        <v>1155</v>
      </c>
      <c r="M38" s="55">
        <v>0</v>
      </c>
      <c r="N38" s="55">
        <v>0</v>
      </c>
      <c r="O38" s="56" t="s">
        <v>67</v>
      </c>
      <c r="P38" s="55">
        <v>0</v>
      </c>
      <c r="Q38" s="55">
        <v>0</v>
      </c>
      <c r="R38" s="55">
        <v>635.79999999999995</v>
      </c>
      <c r="S38" s="55">
        <v>0</v>
      </c>
      <c r="T38" s="55">
        <v>0</v>
      </c>
      <c r="U38" s="55">
        <v>0</v>
      </c>
      <c r="V38" s="55">
        <v>0</v>
      </c>
      <c r="W38" s="55">
        <v>144.66</v>
      </c>
      <c r="X38" s="57">
        <v>1646.1399999999999</v>
      </c>
      <c r="Y38" s="55">
        <v>1790.8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 customHeight="1" x14ac:dyDescent="0.25">
      <c r="A39" s="1"/>
      <c r="B39" s="49">
        <f>IFERROR(VLOOKUP(C39,'[1]DADOS (OCULTAR)'!$P$3:$R$56,3,0),"")</f>
        <v>10894988000567</v>
      </c>
      <c r="C39" s="50" t="s">
        <v>62</v>
      </c>
      <c r="D39" s="59">
        <v>95449</v>
      </c>
      <c r="E39" s="52" t="s">
        <v>111</v>
      </c>
      <c r="F39" s="51" t="s">
        <v>64</v>
      </c>
      <c r="G39" s="52" t="s">
        <v>16</v>
      </c>
      <c r="H39" s="51" t="s">
        <v>112</v>
      </c>
      <c r="I39" s="53">
        <v>44440</v>
      </c>
      <c r="J39" s="54" t="s">
        <v>76</v>
      </c>
      <c r="K39" s="51">
        <v>36</v>
      </c>
      <c r="L39" s="55">
        <v>1286.05</v>
      </c>
      <c r="M39" s="55">
        <v>0</v>
      </c>
      <c r="N39" s="55">
        <v>0</v>
      </c>
      <c r="O39" s="56" t="s">
        <v>67</v>
      </c>
      <c r="P39" s="55">
        <v>0</v>
      </c>
      <c r="Q39" s="55">
        <v>0</v>
      </c>
      <c r="R39" s="55">
        <v>64.3</v>
      </c>
      <c r="S39" s="55">
        <v>0</v>
      </c>
      <c r="T39" s="55">
        <v>0</v>
      </c>
      <c r="U39" s="55">
        <v>0</v>
      </c>
      <c r="V39" s="55">
        <v>0</v>
      </c>
      <c r="W39" s="55">
        <v>197.18999999999997</v>
      </c>
      <c r="X39" s="57">
        <v>1153.1599999999999</v>
      </c>
      <c r="Y39" s="55">
        <v>1350.35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75" customHeight="1" x14ac:dyDescent="0.25">
      <c r="A40" s="1"/>
      <c r="B40" s="49">
        <f>IFERROR(VLOOKUP(C40,'[1]DADOS (OCULTAR)'!$P$3:$R$56,3,0),"")</f>
        <v>10894988000567</v>
      </c>
      <c r="C40" s="50" t="s">
        <v>62</v>
      </c>
      <c r="D40" s="59">
        <v>24402</v>
      </c>
      <c r="E40" s="52" t="s">
        <v>113</v>
      </c>
      <c r="F40" s="51" t="s">
        <v>64</v>
      </c>
      <c r="G40" s="52" t="s">
        <v>16</v>
      </c>
      <c r="H40" s="51" t="s">
        <v>114</v>
      </c>
      <c r="I40" s="53">
        <v>44440</v>
      </c>
      <c r="J40" s="54" t="s">
        <v>66</v>
      </c>
      <c r="K40" s="51">
        <v>40</v>
      </c>
      <c r="L40" s="55">
        <v>1550.05</v>
      </c>
      <c r="M40" s="55">
        <v>0</v>
      </c>
      <c r="N40" s="55">
        <v>0</v>
      </c>
      <c r="O40" s="56" t="s">
        <v>67</v>
      </c>
      <c r="P40" s="55">
        <v>0</v>
      </c>
      <c r="Q40" s="55">
        <v>0</v>
      </c>
      <c r="R40" s="55">
        <v>73.81</v>
      </c>
      <c r="S40" s="55">
        <v>0</v>
      </c>
      <c r="T40" s="55">
        <v>0</v>
      </c>
      <c r="U40" s="55">
        <v>0</v>
      </c>
      <c r="V40" s="55">
        <v>0</v>
      </c>
      <c r="W40" s="55">
        <v>297.40999999999997</v>
      </c>
      <c r="X40" s="57">
        <v>1326.4499999999998</v>
      </c>
      <c r="Y40" s="55">
        <v>1623.86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 customHeight="1" x14ac:dyDescent="0.25">
      <c r="A41" s="1"/>
      <c r="B41" s="49">
        <f>IFERROR(VLOOKUP(C41,'[1]DADOS (OCULTAR)'!$P$3:$R$56,3,0),"")</f>
        <v>10894988000567</v>
      </c>
      <c r="C41" s="50" t="s">
        <v>62</v>
      </c>
      <c r="D41" s="59">
        <v>94453</v>
      </c>
      <c r="E41" s="52" t="s">
        <v>115</v>
      </c>
      <c r="F41" s="51" t="s">
        <v>64</v>
      </c>
      <c r="G41" s="52" t="s">
        <v>16</v>
      </c>
      <c r="H41" s="51" t="s">
        <v>103</v>
      </c>
      <c r="I41" s="53">
        <v>44440</v>
      </c>
      <c r="J41" s="54" t="s">
        <v>76</v>
      </c>
      <c r="K41" s="51">
        <v>36</v>
      </c>
      <c r="L41" s="55">
        <v>616</v>
      </c>
      <c r="M41" s="55">
        <v>0</v>
      </c>
      <c r="N41" s="55">
        <v>0</v>
      </c>
      <c r="O41" s="56" t="s">
        <v>67</v>
      </c>
      <c r="P41" s="55">
        <v>0</v>
      </c>
      <c r="Q41" s="55">
        <v>0</v>
      </c>
      <c r="R41" s="55">
        <v>172.32999999999998</v>
      </c>
      <c r="S41" s="55">
        <v>0</v>
      </c>
      <c r="T41" s="55">
        <v>0</v>
      </c>
      <c r="U41" s="55">
        <v>0</v>
      </c>
      <c r="V41" s="55">
        <v>0</v>
      </c>
      <c r="W41" s="55">
        <v>59.940000000000005</v>
      </c>
      <c r="X41" s="57">
        <v>728.38999999999987</v>
      </c>
      <c r="Y41" s="55">
        <v>788.32999999999993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 customHeight="1" x14ac:dyDescent="0.25">
      <c r="A42" s="1"/>
      <c r="B42" s="49">
        <f>IFERROR(VLOOKUP(C42,'[1]DADOS (OCULTAR)'!$P$3:$R$56,3,0),"")</f>
        <v>10894988000567</v>
      </c>
      <c r="C42" s="50" t="s">
        <v>62</v>
      </c>
      <c r="D42" s="59">
        <v>31300</v>
      </c>
      <c r="E42" s="52" t="s">
        <v>116</v>
      </c>
      <c r="F42" s="51" t="s">
        <v>64</v>
      </c>
      <c r="G42" s="52" t="s">
        <v>16</v>
      </c>
      <c r="H42" s="51" t="s">
        <v>117</v>
      </c>
      <c r="I42" s="53">
        <v>44440</v>
      </c>
      <c r="J42" s="54" t="s">
        <v>66</v>
      </c>
      <c r="K42" s="51">
        <v>14</v>
      </c>
      <c r="L42" s="55">
        <v>5723.26</v>
      </c>
      <c r="M42" s="55">
        <v>0</v>
      </c>
      <c r="N42" s="55">
        <v>0</v>
      </c>
      <c r="O42" s="56" t="s">
        <v>67</v>
      </c>
      <c r="P42" s="55">
        <v>0</v>
      </c>
      <c r="Q42" s="55">
        <v>0</v>
      </c>
      <c r="R42" s="55">
        <v>5022.8999999999996</v>
      </c>
      <c r="S42" s="55">
        <v>3463.36</v>
      </c>
      <c r="T42" s="55">
        <v>0</v>
      </c>
      <c r="U42" s="55">
        <v>0</v>
      </c>
      <c r="V42" s="55">
        <v>0</v>
      </c>
      <c r="W42" s="55">
        <v>8044.1900000000005</v>
      </c>
      <c r="X42" s="57">
        <v>6165.33</v>
      </c>
      <c r="Y42" s="55">
        <v>14209.52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 customHeight="1" x14ac:dyDescent="0.25">
      <c r="A43" s="1"/>
      <c r="B43" s="49">
        <f>IFERROR(VLOOKUP(C43,'[1]DADOS (OCULTAR)'!$P$3:$R$56,3,0),"")</f>
        <v>10894988000567</v>
      </c>
      <c r="C43" s="50" t="s">
        <v>62</v>
      </c>
      <c r="D43" s="59">
        <v>4476</v>
      </c>
      <c r="E43" s="52" t="s">
        <v>118</v>
      </c>
      <c r="F43" s="51" t="s">
        <v>64</v>
      </c>
      <c r="G43" s="52" t="s">
        <v>7</v>
      </c>
      <c r="H43" s="51" t="s">
        <v>119</v>
      </c>
      <c r="I43" s="53">
        <v>44440</v>
      </c>
      <c r="J43" s="54" t="s">
        <v>66</v>
      </c>
      <c r="K43" s="51">
        <v>19.2</v>
      </c>
      <c r="L43" s="55">
        <v>2090.16</v>
      </c>
      <c r="M43" s="55">
        <v>0</v>
      </c>
      <c r="N43" s="55">
        <v>0</v>
      </c>
      <c r="O43" s="56" t="s">
        <v>67</v>
      </c>
      <c r="P43" s="55">
        <v>0</v>
      </c>
      <c r="Q43" s="55">
        <v>0</v>
      </c>
      <c r="R43" s="55">
        <v>940.56999999999994</v>
      </c>
      <c r="S43" s="55">
        <v>0</v>
      </c>
      <c r="T43" s="55">
        <v>0</v>
      </c>
      <c r="U43" s="55">
        <v>0</v>
      </c>
      <c r="V43" s="55">
        <v>0</v>
      </c>
      <c r="W43" s="55">
        <v>330.28</v>
      </c>
      <c r="X43" s="57">
        <v>2700.45</v>
      </c>
      <c r="Y43" s="55">
        <v>3030.7299999999996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 customHeight="1" x14ac:dyDescent="0.25">
      <c r="A44" s="1"/>
      <c r="B44" s="49">
        <f>IFERROR(VLOOKUP(C44,'[1]DADOS (OCULTAR)'!$P$3:$R$56,3,0),"")</f>
        <v>10894988000567</v>
      </c>
      <c r="C44" s="50" t="s">
        <v>62</v>
      </c>
      <c r="D44" s="59">
        <v>9410</v>
      </c>
      <c r="E44" s="52" t="s">
        <v>120</v>
      </c>
      <c r="F44" s="51" t="s">
        <v>64</v>
      </c>
      <c r="G44" s="52" t="s">
        <v>16</v>
      </c>
      <c r="H44" s="51" t="s">
        <v>86</v>
      </c>
      <c r="I44" s="53">
        <v>44440</v>
      </c>
      <c r="J44" s="54" t="s">
        <v>66</v>
      </c>
      <c r="K44" s="51">
        <v>40</v>
      </c>
      <c r="L44" s="55">
        <v>1550.05</v>
      </c>
      <c r="M44" s="55">
        <v>0</v>
      </c>
      <c r="N44" s="55">
        <v>0</v>
      </c>
      <c r="O44" s="56" t="s">
        <v>67</v>
      </c>
      <c r="P44" s="55">
        <v>0</v>
      </c>
      <c r="Q44" s="55">
        <v>0</v>
      </c>
      <c r="R44" s="55">
        <v>73.81</v>
      </c>
      <c r="S44" s="55">
        <v>0</v>
      </c>
      <c r="T44" s="55">
        <v>0</v>
      </c>
      <c r="U44" s="55">
        <v>0</v>
      </c>
      <c r="V44" s="55">
        <v>0</v>
      </c>
      <c r="W44" s="55">
        <v>551.64</v>
      </c>
      <c r="X44" s="57">
        <v>1072.2199999999998</v>
      </c>
      <c r="Y44" s="55">
        <v>1623.86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 customHeight="1" x14ac:dyDescent="0.25">
      <c r="A45" s="1"/>
      <c r="B45" s="49">
        <f>IFERROR(VLOOKUP(C45,'[1]DADOS (OCULTAR)'!$P$3:$R$56,3,0),"")</f>
        <v>10894988000567</v>
      </c>
      <c r="C45" s="50" t="s">
        <v>62</v>
      </c>
      <c r="D45" s="59">
        <v>3480</v>
      </c>
      <c r="E45" s="52" t="s">
        <v>121</v>
      </c>
      <c r="F45" s="51" t="s">
        <v>64</v>
      </c>
      <c r="G45" s="52" t="s">
        <v>16</v>
      </c>
      <c r="H45" s="51" t="s">
        <v>122</v>
      </c>
      <c r="I45" s="53">
        <v>44440</v>
      </c>
      <c r="J45" s="54" t="s">
        <v>66</v>
      </c>
      <c r="K45" s="51">
        <v>40</v>
      </c>
      <c r="L45" s="55">
        <v>1155</v>
      </c>
      <c r="M45" s="55">
        <v>0</v>
      </c>
      <c r="N45" s="55">
        <v>0</v>
      </c>
      <c r="O45" s="56" t="s">
        <v>67</v>
      </c>
      <c r="P45" s="55">
        <v>0</v>
      </c>
      <c r="Q45" s="55">
        <v>0</v>
      </c>
      <c r="R45" s="55">
        <v>440</v>
      </c>
      <c r="S45" s="55">
        <v>0</v>
      </c>
      <c r="T45" s="55">
        <v>0</v>
      </c>
      <c r="U45" s="55">
        <v>0</v>
      </c>
      <c r="V45" s="55">
        <v>0</v>
      </c>
      <c r="W45" s="55">
        <v>196.35</v>
      </c>
      <c r="X45" s="57">
        <v>1398.65</v>
      </c>
      <c r="Y45" s="55">
        <v>1595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 customHeight="1" x14ac:dyDescent="0.25">
      <c r="A46" s="1"/>
      <c r="B46" s="49">
        <f>IFERROR(VLOOKUP(C46,'[1]DADOS (OCULTAR)'!$P$3:$R$56,3,0),"")</f>
        <v>10894988000567</v>
      </c>
      <c r="C46" s="50" t="s">
        <v>62</v>
      </c>
      <c r="D46" s="59">
        <v>6413</v>
      </c>
      <c r="E46" s="52" t="s">
        <v>123</v>
      </c>
      <c r="F46" s="51" t="s">
        <v>64</v>
      </c>
      <c r="G46" s="52" t="s">
        <v>16</v>
      </c>
      <c r="H46" s="51" t="s">
        <v>108</v>
      </c>
      <c r="I46" s="53">
        <v>44440</v>
      </c>
      <c r="J46" s="54" t="s">
        <v>66</v>
      </c>
      <c r="K46" s="51">
        <v>40</v>
      </c>
      <c r="L46" s="55">
        <v>1155</v>
      </c>
      <c r="M46" s="55">
        <v>0</v>
      </c>
      <c r="N46" s="55">
        <v>0</v>
      </c>
      <c r="O46" s="56" t="s">
        <v>67</v>
      </c>
      <c r="P46" s="55">
        <v>0</v>
      </c>
      <c r="Q46" s="55">
        <v>0</v>
      </c>
      <c r="R46" s="55">
        <v>384.02</v>
      </c>
      <c r="S46" s="55">
        <v>0</v>
      </c>
      <c r="T46" s="55">
        <v>51.27</v>
      </c>
      <c r="U46" s="55">
        <v>0</v>
      </c>
      <c r="V46" s="55">
        <v>0</v>
      </c>
      <c r="W46" s="55">
        <v>256.69</v>
      </c>
      <c r="X46" s="57">
        <v>1282.33</v>
      </c>
      <c r="Y46" s="55">
        <v>1487.75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 customHeight="1" x14ac:dyDescent="0.25">
      <c r="A47" s="1"/>
      <c r="B47" s="49">
        <f>IFERROR(VLOOKUP(C47,'[1]DADOS (OCULTAR)'!$P$3:$R$56,3,0),"")</f>
        <v>10894988000567</v>
      </c>
      <c r="C47" s="50" t="s">
        <v>62</v>
      </c>
      <c r="D47" s="59">
        <v>10444</v>
      </c>
      <c r="E47" s="52" t="s">
        <v>124</v>
      </c>
      <c r="F47" s="51" t="s">
        <v>64</v>
      </c>
      <c r="G47" s="52" t="s">
        <v>7</v>
      </c>
      <c r="H47" s="51" t="s">
        <v>125</v>
      </c>
      <c r="I47" s="53">
        <v>44440</v>
      </c>
      <c r="J47" s="54" t="s">
        <v>66</v>
      </c>
      <c r="K47" s="51">
        <v>30</v>
      </c>
      <c r="L47" s="55">
        <v>2697.32</v>
      </c>
      <c r="M47" s="55">
        <v>0</v>
      </c>
      <c r="N47" s="55">
        <v>0</v>
      </c>
      <c r="O47" s="56" t="s">
        <v>67</v>
      </c>
      <c r="P47" s="55">
        <v>0</v>
      </c>
      <c r="Q47" s="55">
        <v>0</v>
      </c>
      <c r="R47" s="55">
        <v>1291.4699999999998</v>
      </c>
      <c r="S47" s="55">
        <v>0</v>
      </c>
      <c r="T47" s="55">
        <v>0</v>
      </c>
      <c r="U47" s="55">
        <v>0</v>
      </c>
      <c r="V47" s="55">
        <v>0</v>
      </c>
      <c r="W47" s="55">
        <v>1259.47</v>
      </c>
      <c r="X47" s="57">
        <v>2729.3199999999997</v>
      </c>
      <c r="Y47" s="55">
        <v>3988.79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 customHeight="1" x14ac:dyDescent="0.25">
      <c r="A48" s="1"/>
      <c r="B48" s="49">
        <f>IFERROR(VLOOKUP(C48,'[1]DADOS (OCULTAR)'!$P$3:$R$56,3,0),"")</f>
        <v>10894988000567</v>
      </c>
      <c r="C48" s="50" t="s">
        <v>62</v>
      </c>
      <c r="D48" s="59">
        <v>38424</v>
      </c>
      <c r="E48" s="52" t="s">
        <v>126</v>
      </c>
      <c r="F48" s="51" t="s">
        <v>64</v>
      </c>
      <c r="G48" s="52" t="s">
        <v>16</v>
      </c>
      <c r="H48" s="51" t="s">
        <v>103</v>
      </c>
      <c r="I48" s="53">
        <v>44440</v>
      </c>
      <c r="J48" s="54" t="s">
        <v>76</v>
      </c>
      <c r="K48" s="51">
        <v>36</v>
      </c>
      <c r="L48" s="55">
        <v>1155</v>
      </c>
      <c r="M48" s="55">
        <v>0</v>
      </c>
      <c r="N48" s="55">
        <v>0</v>
      </c>
      <c r="O48" s="56" t="s">
        <v>67</v>
      </c>
      <c r="P48" s="55">
        <v>0</v>
      </c>
      <c r="Q48" s="55">
        <v>0</v>
      </c>
      <c r="R48" s="55">
        <v>311.59999999999997</v>
      </c>
      <c r="S48" s="55">
        <v>0</v>
      </c>
      <c r="T48" s="55">
        <v>51.27</v>
      </c>
      <c r="U48" s="55">
        <v>0</v>
      </c>
      <c r="V48" s="55">
        <v>0</v>
      </c>
      <c r="W48" s="55">
        <v>457.86</v>
      </c>
      <c r="X48" s="57">
        <v>1008.7399999999999</v>
      </c>
      <c r="Y48" s="55">
        <v>1415.33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 customHeight="1" x14ac:dyDescent="0.25">
      <c r="A49" s="1"/>
      <c r="B49" s="49">
        <f>IFERROR(VLOOKUP(C49,'[1]DADOS (OCULTAR)'!$P$3:$R$56,3,0),"")</f>
        <v>10894988000567</v>
      </c>
      <c r="C49" s="50" t="s">
        <v>62</v>
      </c>
      <c r="D49" s="59">
        <v>2462</v>
      </c>
      <c r="E49" s="52" t="s">
        <v>127</v>
      </c>
      <c r="F49" s="51" t="s">
        <v>64</v>
      </c>
      <c r="G49" s="52" t="s">
        <v>16</v>
      </c>
      <c r="H49" s="51" t="s">
        <v>108</v>
      </c>
      <c r="I49" s="53">
        <v>44440</v>
      </c>
      <c r="J49" s="54" t="s">
        <v>66</v>
      </c>
      <c r="K49" s="51">
        <v>40</v>
      </c>
      <c r="L49" s="55">
        <v>1155</v>
      </c>
      <c r="M49" s="55">
        <v>0</v>
      </c>
      <c r="N49" s="55">
        <v>0</v>
      </c>
      <c r="O49" s="56" t="s">
        <v>67</v>
      </c>
      <c r="P49" s="55">
        <v>0</v>
      </c>
      <c r="Q49" s="55">
        <v>0</v>
      </c>
      <c r="R49" s="55">
        <v>326.27</v>
      </c>
      <c r="S49" s="55">
        <v>0</v>
      </c>
      <c r="T49" s="55">
        <v>51.27</v>
      </c>
      <c r="U49" s="55">
        <v>0</v>
      </c>
      <c r="V49" s="55">
        <v>0</v>
      </c>
      <c r="W49" s="55">
        <v>241.5</v>
      </c>
      <c r="X49" s="57">
        <v>1239.77</v>
      </c>
      <c r="Y49" s="55">
        <v>1430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 customHeight="1" x14ac:dyDescent="0.25">
      <c r="A50" s="1"/>
      <c r="B50" s="49">
        <f>IFERROR(VLOOKUP(C50,'[1]DADOS (OCULTAR)'!$P$3:$R$56,3,0),"")</f>
        <v>10894988000567</v>
      </c>
      <c r="C50" s="50" t="s">
        <v>62</v>
      </c>
      <c r="D50" s="59">
        <v>72449</v>
      </c>
      <c r="E50" s="52" t="s">
        <v>128</v>
      </c>
      <c r="F50" s="51" t="s">
        <v>64</v>
      </c>
      <c r="G50" s="52" t="s">
        <v>7</v>
      </c>
      <c r="H50" s="51" t="s">
        <v>125</v>
      </c>
      <c r="I50" s="53">
        <v>44440</v>
      </c>
      <c r="J50" s="54" t="s">
        <v>66</v>
      </c>
      <c r="K50" s="51">
        <v>30</v>
      </c>
      <c r="L50" s="55">
        <v>1348.66</v>
      </c>
      <c r="M50" s="55">
        <v>0</v>
      </c>
      <c r="N50" s="55">
        <v>0</v>
      </c>
      <c r="O50" s="56" t="s">
        <v>67</v>
      </c>
      <c r="P50" s="55">
        <v>2317.21</v>
      </c>
      <c r="Q50" s="55">
        <v>0</v>
      </c>
      <c r="R50" s="55">
        <v>110</v>
      </c>
      <c r="S50" s="55">
        <v>0</v>
      </c>
      <c r="T50" s="55">
        <v>0</v>
      </c>
      <c r="U50" s="55">
        <v>0</v>
      </c>
      <c r="V50" s="55">
        <v>0</v>
      </c>
      <c r="W50" s="55">
        <v>2817.63</v>
      </c>
      <c r="X50" s="57">
        <v>958.23999999999978</v>
      </c>
      <c r="Y50" s="55">
        <v>1458.66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 customHeight="1" x14ac:dyDescent="0.25">
      <c r="A51" s="1"/>
      <c r="B51" s="49">
        <f>IFERROR(VLOOKUP(C51,'[1]DADOS (OCULTAR)'!$P$3:$R$56,3,0),"")</f>
        <v>10894988000567</v>
      </c>
      <c r="C51" s="50" t="s">
        <v>62</v>
      </c>
      <c r="D51" s="59">
        <v>75415</v>
      </c>
      <c r="E51" s="52" t="s">
        <v>129</v>
      </c>
      <c r="F51" s="51" t="s">
        <v>64</v>
      </c>
      <c r="G51" s="52" t="s">
        <v>0</v>
      </c>
      <c r="H51" s="51" t="s">
        <v>130</v>
      </c>
      <c r="I51" s="53">
        <v>44440</v>
      </c>
      <c r="J51" s="54" t="s">
        <v>66</v>
      </c>
      <c r="K51" s="51">
        <v>20</v>
      </c>
      <c r="L51" s="55">
        <v>5850</v>
      </c>
      <c r="M51" s="55">
        <v>0</v>
      </c>
      <c r="N51" s="55">
        <v>0</v>
      </c>
      <c r="O51" s="56" t="s">
        <v>67</v>
      </c>
      <c r="P51" s="55">
        <v>0</v>
      </c>
      <c r="Q51" s="55">
        <v>0</v>
      </c>
      <c r="R51" s="55">
        <v>512.5</v>
      </c>
      <c r="S51" s="55">
        <v>3710.8</v>
      </c>
      <c r="T51" s="55">
        <v>0</v>
      </c>
      <c r="U51" s="55">
        <v>0</v>
      </c>
      <c r="V51" s="55">
        <v>0</v>
      </c>
      <c r="W51" s="55">
        <v>2445.9700000000003</v>
      </c>
      <c r="X51" s="57">
        <v>7627.329999999999</v>
      </c>
      <c r="Y51" s="55">
        <v>10073.299999999999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 customHeight="1" x14ac:dyDescent="0.25">
      <c r="A52" s="1"/>
      <c r="B52" s="49">
        <f>IFERROR(VLOOKUP(C52,'[1]DADOS (OCULTAR)'!$P$3:$R$56,3,0),"")</f>
        <v>10894988000567</v>
      </c>
      <c r="C52" s="50" t="s">
        <v>62</v>
      </c>
      <c r="D52" s="59">
        <v>69472</v>
      </c>
      <c r="E52" s="52" t="s">
        <v>131</v>
      </c>
      <c r="F52" s="51" t="s">
        <v>64</v>
      </c>
      <c r="G52" s="52" t="s">
        <v>16</v>
      </c>
      <c r="H52" s="51" t="s">
        <v>108</v>
      </c>
      <c r="I52" s="53">
        <v>44440</v>
      </c>
      <c r="J52" s="54" t="s">
        <v>66</v>
      </c>
      <c r="K52" s="51">
        <v>40</v>
      </c>
      <c r="L52" s="55">
        <v>1155</v>
      </c>
      <c r="M52" s="55">
        <v>0</v>
      </c>
      <c r="N52" s="55">
        <v>0</v>
      </c>
      <c r="O52" s="56" t="s">
        <v>67</v>
      </c>
      <c r="P52" s="55">
        <v>0</v>
      </c>
      <c r="Q52" s="55">
        <v>0</v>
      </c>
      <c r="R52" s="55">
        <v>97.17</v>
      </c>
      <c r="S52" s="55">
        <v>0</v>
      </c>
      <c r="T52" s="55">
        <v>0</v>
      </c>
      <c r="U52" s="55">
        <v>0</v>
      </c>
      <c r="V52" s="55">
        <v>0</v>
      </c>
      <c r="W52" s="55">
        <v>165.07999999999998</v>
      </c>
      <c r="X52" s="57">
        <v>1087.0900000000001</v>
      </c>
      <c r="Y52" s="55">
        <v>1252.17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 customHeight="1" x14ac:dyDescent="0.25">
      <c r="A53" s="1"/>
      <c r="B53" s="49">
        <f>IFERROR(VLOOKUP(C53,'[1]DADOS (OCULTAR)'!$P$3:$R$56,3,0),"")</f>
        <v>10894988000567</v>
      </c>
      <c r="C53" s="50" t="s">
        <v>62</v>
      </c>
      <c r="D53" s="59">
        <v>88420</v>
      </c>
      <c r="E53" s="52" t="s">
        <v>132</v>
      </c>
      <c r="F53" s="51" t="s">
        <v>64</v>
      </c>
      <c r="G53" s="52" t="s">
        <v>7</v>
      </c>
      <c r="H53" s="51" t="s">
        <v>69</v>
      </c>
      <c r="I53" s="53">
        <v>44440</v>
      </c>
      <c r="J53" s="54" t="s">
        <v>66</v>
      </c>
      <c r="K53" s="51">
        <v>40</v>
      </c>
      <c r="L53" s="55">
        <v>0</v>
      </c>
      <c r="M53" s="55">
        <v>0</v>
      </c>
      <c r="N53" s="55">
        <v>0</v>
      </c>
      <c r="O53" s="56" t="s">
        <v>67</v>
      </c>
      <c r="P53" s="55">
        <v>0</v>
      </c>
      <c r="Q53" s="55">
        <v>0</v>
      </c>
      <c r="R53" s="55">
        <v>2081.06</v>
      </c>
      <c r="S53" s="55">
        <v>0</v>
      </c>
      <c r="T53" s="55">
        <v>0</v>
      </c>
      <c r="U53" s="55">
        <v>0</v>
      </c>
      <c r="V53" s="55">
        <v>0</v>
      </c>
      <c r="W53" s="55">
        <v>2081.06</v>
      </c>
      <c r="X53" s="57">
        <v>0</v>
      </c>
      <c r="Y53" s="55">
        <v>2081.06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 customHeight="1" x14ac:dyDescent="0.25">
      <c r="A54" s="1"/>
      <c r="B54" s="49">
        <f>IFERROR(VLOOKUP(C54,'[1]DADOS (OCULTAR)'!$P$3:$R$56,3,0),"")</f>
        <v>10894988000567</v>
      </c>
      <c r="C54" s="50" t="s">
        <v>62</v>
      </c>
      <c r="D54" s="59">
        <v>9491</v>
      </c>
      <c r="E54" s="52" t="s">
        <v>133</v>
      </c>
      <c r="F54" s="51" t="s">
        <v>64</v>
      </c>
      <c r="G54" s="52" t="s">
        <v>16</v>
      </c>
      <c r="H54" s="51" t="s">
        <v>134</v>
      </c>
      <c r="I54" s="53">
        <v>44440</v>
      </c>
      <c r="J54" s="54" t="s">
        <v>76</v>
      </c>
      <c r="K54" s="51">
        <v>36</v>
      </c>
      <c r="L54" s="55">
        <v>1370</v>
      </c>
      <c r="M54" s="55">
        <v>0</v>
      </c>
      <c r="N54" s="55">
        <v>0</v>
      </c>
      <c r="O54" s="56" t="s">
        <v>67</v>
      </c>
      <c r="P54" s="55">
        <v>0</v>
      </c>
      <c r="Q54" s="55">
        <v>0</v>
      </c>
      <c r="R54" s="55">
        <v>564.30999999999995</v>
      </c>
      <c r="S54" s="55">
        <v>0</v>
      </c>
      <c r="T54" s="55">
        <v>0</v>
      </c>
      <c r="U54" s="55">
        <v>0</v>
      </c>
      <c r="V54" s="55">
        <v>0</v>
      </c>
      <c r="W54" s="55">
        <v>239.78999999999996</v>
      </c>
      <c r="X54" s="57">
        <v>1694.52</v>
      </c>
      <c r="Y54" s="55">
        <v>1934.31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 customHeight="1" x14ac:dyDescent="0.25">
      <c r="A55" s="1"/>
      <c r="B55" s="49">
        <f>IFERROR(VLOOKUP(C55,'[1]DADOS (OCULTAR)'!$P$3:$R$56,3,0),"")</f>
        <v>10894988000567</v>
      </c>
      <c r="C55" s="50" t="s">
        <v>62</v>
      </c>
      <c r="D55" s="59">
        <v>1450</v>
      </c>
      <c r="E55" s="52" t="s">
        <v>135</v>
      </c>
      <c r="F55" s="51" t="s">
        <v>64</v>
      </c>
      <c r="G55" s="52" t="s">
        <v>16</v>
      </c>
      <c r="H55" s="51" t="s">
        <v>108</v>
      </c>
      <c r="I55" s="53">
        <v>44440</v>
      </c>
      <c r="J55" s="54" t="s">
        <v>66</v>
      </c>
      <c r="K55" s="51">
        <v>40</v>
      </c>
      <c r="L55" s="55">
        <v>1155</v>
      </c>
      <c r="M55" s="55">
        <v>0</v>
      </c>
      <c r="N55" s="55">
        <v>0</v>
      </c>
      <c r="O55" s="56" t="s">
        <v>67</v>
      </c>
      <c r="P55" s="55">
        <v>73.97</v>
      </c>
      <c r="Q55" s="55">
        <v>0</v>
      </c>
      <c r="R55" s="55">
        <v>132.85000000000002</v>
      </c>
      <c r="S55" s="55">
        <v>0</v>
      </c>
      <c r="T55" s="55">
        <v>51.27</v>
      </c>
      <c r="U55" s="55">
        <v>0</v>
      </c>
      <c r="V55" s="55">
        <v>0</v>
      </c>
      <c r="W55" s="55">
        <v>438.74</v>
      </c>
      <c r="X55" s="57">
        <v>923.08000000000015</v>
      </c>
      <c r="Y55" s="55">
        <v>1236.58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 customHeight="1" x14ac:dyDescent="0.25">
      <c r="A56" s="1"/>
      <c r="B56" s="49">
        <f>IFERROR(VLOOKUP(C56,'[1]DADOS (OCULTAR)'!$P$3:$R$56,3,0),"")</f>
        <v>10894988000567</v>
      </c>
      <c r="C56" s="50" t="s">
        <v>62</v>
      </c>
      <c r="D56" s="59">
        <v>4421</v>
      </c>
      <c r="E56" s="52" t="s">
        <v>136</v>
      </c>
      <c r="F56" s="51" t="s">
        <v>64</v>
      </c>
      <c r="G56" s="52" t="s">
        <v>0</v>
      </c>
      <c r="H56" s="51" t="s">
        <v>130</v>
      </c>
      <c r="I56" s="53">
        <v>44440</v>
      </c>
      <c r="J56" s="54" t="s">
        <v>66</v>
      </c>
      <c r="K56" s="51">
        <v>20</v>
      </c>
      <c r="L56" s="55">
        <v>2925</v>
      </c>
      <c r="M56" s="55">
        <v>0</v>
      </c>
      <c r="N56" s="55">
        <v>0</v>
      </c>
      <c r="O56" s="56" t="s">
        <v>67</v>
      </c>
      <c r="P56" s="55">
        <v>7976</v>
      </c>
      <c r="Q56" s="55">
        <v>0</v>
      </c>
      <c r="R56" s="55">
        <v>256.25</v>
      </c>
      <c r="S56" s="55">
        <v>0</v>
      </c>
      <c r="T56" s="55">
        <v>0</v>
      </c>
      <c r="U56" s="55">
        <v>0</v>
      </c>
      <c r="V56" s="55">
        <v>0</v>
      </c>
      <c r="W56" s="55">
        <v>8389.41</v>
      </c>
      <c r="X56" s="57">
        <v>2767.84</v>
      </c>
      <c r="Y56" s="55">
        <v>3181.25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 customHeight="1" x14ac:dyDescent="0.25">
      <c r="A57" s="1"/>
      <c r="B57" s="49">
        <f>IFERROR(VLOOKUP(C57,'[1]DADOS (OCULTAR)'!$P$3:$R$56,3,0),"")</f>
        <v>10894988000567</v>
      </c>
      <c r="C57" s="50" t="s">
        <v>62</v>
      </c>
      <c r="D57" s="59">
        <v>4478</v>
      </c>
      <c r="E57" s="52" t="s">
        <v>137</v>
      </c>
      <c r="F57" s="51" t="s">
        <v>64</v>
      </c>
      <c r="G57" s="52" t="s">
        <v>16</v>
      </c>
      <c r="H57" s="51" t="s">
        <v>75</v>
      </c>
      <c r="I57" s="53">
        <v>44440</v>
      </c>
      <c r="J57" s="54" t="s">
        <v>76</v>
      </c>
      <c r="K57" s="51">
        <v>36</v>
      </c>
      <c r="L57" s="55">
        <v>1155</v>
      </c>
      <c r="M57" s="55">
        <v>0</v>
      </c>
      <c r="N57" s="55">
        <v>0</v>
      </c>
      <c r="O57" s="56" t="s">
        <v>67</v>
      </c>
      <c r="P57" s="55">
        <v>0</v>
      </c>
      <c r="Q57" s="55">
        <v>0</v>
      </c>
      <c r="R57" s="55">
        <v>469.27</v>
      </c>
      <c r="S57" s="55">
        <v>0</v>
      </c>
      <c r="T57" s="55">
        <v>51.27</v>
      </c>
      <c r="U57" s="55">
        <v>30</v>
      </c>
      <c r="V57" s="55">
        <v>0</v>
      </c>
      <c r="W57" s="55">
        <v>155.06</v>
      </c>
      <c r="X57" s="57">
        <v>1469.21</v>
      </c>
      <c r="Y57" s="55">
        <v>1543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 customHeight="1" x14ac:dyDescent="0.25">
      <c r="A58" s="1"/>
      <c r="B58" s="49">
        <f>IFERROR(VLOOKUP(C58,'[1]DADOS (OCULTAR)'!$P$3:$R$56,3,0),"")</f>
        <v>10894988000567</v>
      </c>
      <c r="C58" s="50" t="s">
        <v>62</v>
      </c>
      <c r="D58" s="59">
        <v>78452</v>
      </c>
      <c r="E58" s="52" t="s">
        <v>138</v>
      </c>
      <c r="F58" s="51" t="s">
        <v>64</v>
      </c>
      <c r="G58" s="52" t="s">
        <v>16</v>
      </c>
      <c r="H58" s="51" t="s">
        <v>139</v>
      </c>
      <c r="I58" s="53">
        <v>44440</v>
      </c>
      <c r="J58" s="54" t="s">
        <v>66</v>
      </c>
      <c r="K58" s="51">
        <v>40</v>
      </c>
      <c r="L58" s="55">
        <v>1155</v>
      </c>
      <c r="M58" s="55">
        <v>0</v>
      </c>
      <c r="N58" s="55">
        <v>0</v>
      </c>
      <c r="O58" s="56" t="s">
        <v>67</v>
      </c>
      <c r="P58" s="55">
        <v>0</v>
      </c>
      <c r="Q58" s="55">
        <v>0</v>
      </c>
      <c r="R58" s="55">
        <v>275</v>
      </c>
      <c r="S58" s="55">
        <v>0</v>
      </c>
      <c r="T58" s="55">
        <v>0</v>
      </c>
      <c r="U58" s="55">
        <v>0</v>
      </c>
      <c r="V58" s="55">
        <v>0</v>
      </c>
      <c r="W58" s="55">
        <v>446.5</v>
      </c>
      <c r="X58" s="57">
        <v>983.5</v>
      </c>
      <c r="Y58" s="55">
        <v>1430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 customHeight="1" x14ac:dyDescent="0.25">
      <c r="A59" s="1"/>
      <c r="B59" s="49">
        <f>IFERROR(VLOOKUP(C59,'[1]DADOS (OCULTAR)'!$P$3:$R$56,3,0),"")</f>
        <v>10894988000567</v>
      </c>
      <c r="C59" s="50" t="s">
        <v>62</v>
      </c>
      <c r="D59" s="59">
        <v>9402</v>
      </c>
      <c r="E59" s="52" t="s">
        <v>140</v>
      </c>
      <c r="F59" s="51" t="s">
        <v>64</v>
      </c>
      <c r="G59" s="52" t="s">
        <v>7</v>
      </c>
      <c r="H59" s="51" t="s">
        <v>119</v>
      </c>
      <c r="I59" s="53">
        <v>44440</v>
      </c>
      <c r="J59" s="54" t="s">
        <v>66</v>
      </c>
      <c r="K59" s="51">
        <v>19.2</v>
      </c>
      <c r="L59" s="55">
        <v>2090.16</v>
      </c>
      <c r="M59" s="55">
        <v>0</v>
      </c>
      <c r="N59" s="55">
        <v>0</v>
      </c>
      <c r="O59" s="56" t="s">
        <v>67</v>
      </c>
      <c r="P59" s="55">
        <v>0</v>
      </c>
      <c r="Q59" s="55">
        <v>0</v>
      </c>
      <c r="R59" s="55">
        <v>940.56999999999994</v>
      </c>
      <c r="S59" s="55">
        <v>0</v>
      </c>
      <c r="T59" s="55">
        <v>0</v>
      </c>
      <c r="U59" s="55">
        <v>0</v>
      </c>
      <c r="V59" s="55">
        <v>0</v>
      </c>
      <c r="W59" s="55">
        <v>344.5</v>
      </c>
      <c r="X59" s="57">
        <v>2686.2299999999996</v>
      </c>
      <c r="Y59" s="55">
        <v>3030.7299999999996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 customHeight="1" x14ac:dyDescent="0.25">
      <c r="A60" s="1"/>
      <c r="B60" s="49">
        <f>IFERROR(VLOOKUP(C60,'[1]DADOS (OCULTAR)'!$P$3:$R$56,3,0),"")</f>
        <v>10894988000567</v>
      </c>
      <c r="C60" s="50" t="s">
        <v>62</v>
      </c>
      <c r="D60" s="59">
        <v>72453</v>
      </c>
      <c r="E60" s="52" t="s">
        <v>141</v>
      </c>
      <c r="F60" s="51" t="s">
        <v>64</v>
      </c>
      <c r="G60" s="52" t="s">
        <v>16</v>
      </c>
      <c r="H60" s="51" t="s">
        <v>139</v>
      </c>
      <c r="I60" s="53">
        <v>44440</v>
      </c>
      <c r="J60" s="54" t="s">
        <v>66</v>
      </c>
      <c r="K60" s="51">
        <v>40</v>
      </c>
      <c r="L60" s="55">
        <v>1155</v>
      </c>
      <c r="M60" s="55">
        <v>0</v>
      </c>
      <c r="N60" s="55">
        <v>0</v>
      </c>
      <c r="O60" s="56" t="s">
        <v>67</v>
      </c>
      <c r="P60" s="55">
        <v>0</v>
      </c>
      <c r="Q60" s="55">
        <v>0</v>
      </c>
      <c r="R60" s="55">
        <v>275</v>
      </c>
      <c r="S60" s="55">
        <v>0</v>
      </c>
      <c r="T60" s="55">
        <v>0</v>
      </c>
      <c r="U60" s="55">
        <v>0</v>
      </c>
      <c r="V60" s="55">
        <v>0</v>
      </c>
      <c r="W60" s="55">
        <v>181.5</v>
      </c>
      <c r="X60" s="57">
        <v>1248.5</v>
      </c>
      <c r="Y60" s="55">
        <v>1430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 customHeight="1" x14ac:dyDescent="0.25">
      <c r="A61" s="1"/>
      <c r="B61" s="49">
        <f>IFERROR(VLOOKUP(C61,'[1]DADOS (OCULTAR)'!$P$3:$R$56,3,0),"")</f>
        <v>10894988000567</v>
      </c>
      <c r="C61" s="50" t="s">
        <v>62</v>
      </c>
      <c r="D61" s="59">
        <v>54400</v>
      </c>
      <c r="E61" s="52" t="s">
        <v>142</v>
      </c>
      <c r="F61" s="51" t="s">
        <v>64</v>
      </c>
      <c r="G61" s="52" t="s">
        <v>16</v>
      </c>
      <c r="H61" s="51" t="s">
        <v>75</v>
      </c>
      <c r="I61" s="53">
        <v>44440</v>
      </c>
      <c r="J61" s="54" t="s">
        <v>76</v>
      </c>
      <c r="K61" s="51">
        <v>36</v>
      </c>
      <c r="L61" s="55">
        <v>1155</v>
      </c>
      <c r="M61" s="55">
        <v>0</v>
      </c>
      <c r="N61" s="55">
        <v>0</v>
      </c>
      <c r="O61" s="56" t="s">
        <v>67</v>
      </c>
      <c r="P61" s="55">
        <v>0</v>
      </c>
      <c r="Q61" s="55">
        <v>0</v>
      </c>
      <c r="R61" s="55">
        <v>635.79999999999995</v>
      </c>
      <c r="S61" s="55">
        <v>0</v>
      </c>
      <c r="T61" s="55">
        <v>0</v>
      </c>
      <c r="U61" s="55">
        <v>0</v>
      </c>
      <c r="V61" s="55">
        <v>0</v>
      </c>
      <c r="W61" s="55">
        <v>213.95999999999998</v>
      </c>
      <c r="X61" s="57">
        <v>1576.84</v>
      </c>
      <c r="Y61" s="55">
        <v>1790.8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 customHeight="1" x14ac:dyDescent="0.25">
      <c r="A62" s="1"/>
      <c r="B62" s="49">
        <f>IFERROR(VLOOKUP(C62,'[1]DADOS (OCULTAR)'!$P$3:$R$56,3,0),"")</f>
        <v>10894988000567</v>
      </c>
      <c r="C62" s="50" t="s">
        <v>62</v>
      </c>
      <c r="D62" s="59">
        <v>6479</v>
      </c>
      <c r="E62" s="52" t="s">
        <v>143</v>
      </c>
      <c r="F62" s="51" t="s">
        <v>64</v>
      </c>
      <c r="G62" s="52" t="s">
        <v>16</v>
      </c>
      <c r="H62" s="51" t="s">
        <v>108</v>
      </c>
      <c r="I62" s="53">
        <v>44440</v>
      </c>
      <c r="J62" s="54" t="s">
        <v>66</v>
      </c>
      <c r="K62" s="51">
        <v>40</v>
      </c>
      <c r="L62" s="55">
        <v>1155</v>
      </c>
      <c r="M62" s="55">
        <v>0</v>
      </c>
      <c r="N62" s="55">
        <v>0</v>
      </c>
      <c r="O62" s="56" t="s">
        <v>67</v>
      </c>
      <c r="P62" s="55">
        <v>0</v>
      </c>
      <c r="Q62" s="55">
        <v>0</v>
      </c>
      <c r="R62" s="55">
        <v>275</v>
      </c>
      <c r="S62" s="55">
        <v>0</v>
      </c>
      <c r="T62" s="55">
        <v>0</v>
      </c>
      <c r="U62" s="55">
        <v>0</v>
      </c>
      <c r="V62" s="55">
        <v>0</v>
      </c>
      <c r="W62" s="55">
        <v>562.53000000000009</v>
      </c>
      <c r="X62" s="57">
        <v>867.46999999999991</v>
      </c>
      <c r="Y62" s="55">
        <v>1430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 customHeight="1" x14ac:dyDescent="0.25">
      <c r="A63" s="1"/>
      <c r="B63" s="49">
        <f>IFERROR(VLOOKUP(C63,'[1]DADOS (OCULTAR)'!$P$3:$R$56,3,0),"")</f>
        <v>10894988000567</v>
      </c>
      <c r="C63" s="50" t="s">
        <v>62</v>
      </c>
      <c r="D63" s="59">
        <v>15420</v>
      </c>
      <c r="E63" s="52" t="s">
        <v>144</v>
      </c>
      <c r="F63" s="51" t="s">
        <v>64</v>
      </c>
      <c r="G63" s="52" t="s">
        <v>7</v>
      </c>
      <c r="H63" s="51" t="s">
        <v>98</v>
      </c>
      <c r="I63" s="53">
        <v>44440</v>
      </c>
      <c r="J63" s="54" t="s">
        <v>66</v>
      </c>
      <c r="K63" s="51">
        <v>40</v>
      </c>
      <c r="L63" s="55">
        <v>2740.02</v>
      </c>
      <c r="M63" s="55">
        <v>0</v>
      </c>
      <c r="N63" s="55">
        <v>0</v>
      </c>
      <c r="O63" s="56" t="s">
        <v>67</v>
      </c>
      <c r="P63" s="55">
        <v>0</v>
      </c>
      <c r="Q63" s="55">
        <v>0</v>
      </c>
      <c r="R63" s="55">
        <v>487.48</v>
      </c>
      <c r="S63" s="55">
        <v>0</v>
      </c>
      <c r="T63" s="55">
        <v>0</v>
      </c>
      <c r="U63" s="55">
        <v>0</v>
      </c>
      <c r="V63" s="55">
        <v>0</v>
      </c>
      <c r="W63" s="55">
        <v>810.46999999999991</v>
      </c>
      <c r="X63" s="57">
        <v>2417.0300000000002</v>
      </c>
      <c r="Y63" s="55">
        <v>3227.5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 customHeight="1" x14ac:dyDescent="0.25">
      <c r="A64" s="1"/>
      <c r="B64" s="49">
        <f>IFERROR(VLOOKUP(C64,'[1]DADOS (OCULTAR)'!$P$3:$R$56,3,0),"")</f>
        <v>10894988000567</v>
      </c>
      <c r="C64" s="50" t="s">
        <v>62</v>
      </c>
      <c r="D64" s="59">
        <v>70406</v>
      </c>
      <c r="E64" s="52" t="s">
        <v>145</v>
      </c>
      <c r="F64" s="51" t="s">
        <v>64</v>
      </c>
      <c r="G64" s="52" t="s">
        <v>16</v>
      </c>
      <c r="H64" s="51" t="s">
        <v>146</v>
      </c>
      <c r="I64" s="53">
        <v>44440</v>
      </c>
      <c r="J64" s="54" t="s">
        <v>66</v>
      </c>
      <c r="K64" s="51">
        <v>40</v>
      </c>
      <c r="L64" s="55">
        <v>1155</v>
      </c>
      <c r="M64" s="55">
        <v>0</v>
      </c>
      <c r="N64" s="55">
        <v>0</v>
      </c>
      <c r="O64" s="56" t="s">
        <v>67</v>
      </c>
      <c r="P64" s="55">
        <v>0</v>
      </c>
      <c r="Q64" s="55">
        <v>0</v>
      </c>
      <c r="R64" s="55">
        <v>332.75</v>
      </c>
      <c r="S64" s="55">
        <v>0</v>
      </c>
      <c r="T64" s="55">
        <v>0</v>
      </c>
      <c r="U64" s="55">
        <v>0</v>
      </c>
      <c r="V64" s="55">
        <v>0</v>
      </c>
      <c r="W64" s="55">
        <v>186.69</v>
      </c>
      <c r="X64" s="57">
        <v>1301.06</v>
      </c>
      <c r="Y64" s="55">
        <v>1487.75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 customHeight="1" x14ac:dyDescent="0.25">
      <c r="A65" s="1"/>
      <c r="B65" s="49">
        <f>IFERROR(VLOOKUP(C65,'[1]DADOS (OCULTAR)'!$P$3:$R$56,3,0),"")</f>
        <v>10894988000567</v>
      </c>
      <c r="C65" s="50" t="s">
        <v>62</v>
      </c>
      <c r="D65" s="59">
        <v>34449</v>
      </c>
      <c r="E65" s="52" t="s">
        <v>147</v>
      </c>
      <c r="F65" s="51" t="s">
        <v>64</v>
      </c>
      <c r="G65" s="52" t="s">
        <v>7</v>
      </c>
      <c r="H65" s="51" t="s">
        <v>73</v>
      </c>
      <c r="I65" s="53">
        <v>44440</v>
      </c>
      <c r="J65" s="54" t="s">
        <v>66</v>
      </c>
      <c r="K65" s="51">
        <v>30</v>
      </c>
      <c r="L65" s="55">
        <v>2064.73</v>
      </c>
      <c r="M65" s="55">
        <v>0</v>
      </c>
      <c r="N65" s="55">
        <v>0</v>
      </c>
      <c r="O65" s="56" t="s">
        <v>67</v>
      </c>
      <c r="P65" s="55">
        <v>0</v>
      </c>
      <c r="Q65" s="55">
        <v>0</v>
      </c>
      <c r="R65" s="55">
        <v>323.24</v>
      </c>
      <c r="S65" s="55">
        <v>103.24</v>
      </c>
      <c r="T65" s="55">
        <v>0</v>
      </c>
      <c r="U65" s="55">
        <v>0</v>
      </c>
      <c r="V65" s="55">
        <v>0</v>
      </c>
      <c r="W65" s="55">
        <v>685.09</v>
      </c>
      <c r="X65" s="57">
        <v>1806.12</v>
      </c>
      <c r="Y65" s="55">
        <v>2491.21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 customHeight="1" x14ac:dyDescent="0.25">
      <c r="A66" s="1"/>
      <c r="B66" s="49">
        <f>IFERROR(VLOOKUP(C66,'[1]DADOS (OCULTAR)'!$P$3:$R$56,3,0),"")</f>
        <v>10894988000567</v>
      </c>
      <c r="C66" s="50" t="s">
        <v>62</v>
      </c>
      <c r="D66" s="59">
        <v>74534</v>
      </c>
      <c r="E66" s="52" t="s">
        <v>148</v>
      </c>
      <c r="F66" s="51" t="s">
        <v>64</v>
      </c>
      <c r="G66" s="52" t="s">
        <v>16</v>
      </c>
      <c r="H66" s="51" t="s">
        <v>149</v>
      </c>
      <c r="I66" s="53">
        <v>44440</v>
      </c>
      <c r="J66" s="54" t="s">
        <v>66</v>
      </c>
      <c r="K66" s="51">
        <v>14</v>
      </c>
      <c r="L66" s="55">
        <v>0</v>
      </c>
      <c r="M66" s="55">
        <v>0</v>
      </c>
      <c r="N66" s="55">
        <v>0</v>
      </c>
      <c r="O66" s="56" t="s">
        <v>67</v>
      </c>
      <c r="P66" s="55">
        <v>0</v>
      </c>
      <c r="Q66" s="55">
        <v>0</v>
      </c>
      <c r="R66" s="55">
        <v>60</v>
      </c>
      <c r="S66" s="55">
        <v>0</v>
      </c>
      <c r="T66" s="55">
        <v>0</v>
      </c>
      <c r="U66" s="55">
        <v>0</v>
      </c>
      <c r="V66" s="55">
        <v>0</v>
      </c>
      <c r="W66" s="55">
        <v>60</v>
      </c>
      <c r="X66" s="57">
        <v>0</v>
      </c>
      <c r="Y66" s="55">
        <v>60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 customHeight="1" x14ac:dyDescent="0.25">
      <c r="A67" s="1"/>
      <c r="B67" s="49">
        <f>IFERROR(VLOOKUP(C67,'[1]DADOS (OCULTAR)'!$P$3:$R$56,3,0),"")</f>
        <v>10894988000567</v>
      </c>
      <c r="C67" s="50" t="s">
        <v>62</v>
      </c>
      <c r="D67" s="59">
        <v>84449</v>
      </c>
      <c r="E67" s="52" t="s">
        <v>150</v>
      </c>
      <c r="F67" s="51" t="s">
        <v>64</v>
      </c>
      <c r="G67" s="52" t="s">
        <v>16</v>
      </c>
      <c r="H67" s="51" t="s">
        <v>75</v>
      </c>
      <c r="I67" s="53">
        <v>44440</v>
      </c>
      <c r="J67" s="54" t="s">
        <v>76</v>
      </c>
      <c r="K67" s="51">
        <v>36</v>
      </c>
      <c r="L67" s="55">
        <v>1155</v>
      </c>
      <c r="M67" s="55">
        <v>0</v>
      </c>
      <c r="N67" s="55">
        <v>0</v>
      </c>
      <c r="O67" s="56" t="s">
        <v>67</v>
      </c>
      <c r="P67" s="55">
        <v>0</v>
      </c>
      <c r="Q67" s="55">
        <v>0</v>
      </c>
      <c r="R67" s="55">
        <v>418</v>
      </c>
      <c r="S67" s="55">
        <v>0</v>
      </c>
      <c r="T67" s="55">
        <v>0</v>
      </c>
      <c r="U67" s="55">
        <v>0</v>
      </c>
      <c r="V67" s="55">
        <v>0</v>
      </c>
      <c r="W67" s="55">
        <v>125.06</v>
      </c>
      <c r="X67" s="57">
        <v>1447.94</v>
      </c>
      <c r="Y67" s="55">
        <v>1573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 customHeight="1" x14ac:dyDescent="0.25">
      <c r="A68" s="1"/>
      <c r="B68" s="49">
        <f>IFERROR(VLOOKUP(C68,'[1]DADOS (OCULTAR)'!$P$3:$R$56,3,0),"")</f>
        <v>10894988000567</v>
      </c>
      <c r="C68" s="50" t="s">
        <v>62</v>
      </c>
      <c r="D68" s="59">
        <v>5417</v>
      </c>
      <c r="E68" s="52" t="s">
        <v>151</v>
      </c>
      <c r="F68" s="51" t="s">
        <v>64</v>
      </c>
      <c r="G68" s="52" t="s">
        <v>0</v>
      </c>
      <c r="H68" s="51" t="s">
        <v>152</v>
      </c>
      <c r="I68" s="53">
        <v>44440</v>
      </c>
      <c r="J68" s="54" t="s">
        <v>66</v>
      </c>
      <c r="K68" s="51">
        <v>20</v>
      </c>
      <c r="L68" s="55">
        <v>5850</v>
      </c>
      <c r="M68" s="55">
        <v>0</v>
      </c>
      <c r="N68" s="55">
        <v>0</v>
      </c>
      <c r="O68" s="56" t="s">
        <v>67</v>
      </c>
      <c r="P68" s="55">
        <v>0</v>
      </c>
      <c r="Q68" s="55">
        <v>0</v>
      </c>
      <c r="R68" s="55">
        <v>220</v>
      </c>
      <c r="S68" s="55">
        <v>0</v>
      </c>
      <c r="T68" s="55">
        <v>0</v>
      </c>
      <c r="U68" s="55">
        <v>0</v>
      </c>
      <c r="V68" s="55">
        <v>0</v>
      </c>
      <c r="W68" s="55">
        <v>1256.02</v>
      </c>
      <c r="X68" s="57">
        <v>4813.9799999999996</v>
      </c>
      <c r="Y68" s="55">
        <v>6070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 customHeight="1" x14ac:dyDescent="0.25">
      <c r="A69" s="1"/>
      <c r="B69" s="49">
        <f>IFERROR(VLOOKUP(C69,'[1]DADOS (OCULTAR)'!$P$3:$R$56,3,0),"")</f>
        <v>10894988000567</v>
      </c>
      <c r="C69" s="50" t="s">
        <v>62</v>
      </c>
      <c r="D69" s="59">
        <v>8461</v>
      </c>
      <c r="E69" s="52" t="s">
        <v>153</v>
      </c>
      <c r="F69" s="51" t="s">
        <v>64</v>
      </c>
      <c r="G69" s="52" t="s">
        <v>16</v>
      </c>
      <c r="H69" s="51" t="s">
        <v>86</v>
      </c>
      <c r="I69" s="53">
        <v>44440</v>
      </c>
      <c r="J69" s="54" t="s">
        <v>66</v>
      </c>
      <c r="K69" s="51">
        <v>40</v>
      </c>
      <c r="L69" s="55">
        <v>1550.05</v>
      </c>
      <c r="M69" s="55">
        <v>0</v>
      </c>
      <c r="N69" s="55">
        <v>0</v>
      </c>
      <c r="O69" s="56" t="s">
        <v>67</v>
      </c>
      <c r="P69" s="55">
        <v>0</v>
      </c>
      <c r="Q69" s="55">
        <v>0</v>
      </c>
      <c r="R69" s="55">
        <v>151.31</v>
      </c>
      <c r="S69" s="55">
        <v>0</v>
      </c>
      <c r="T69" s="55">
        <v>0</v>
      </c>
      <c r="U69" s="55">
        <v>0</v>
      </c>
      <c r="V69" s="55">
        <v>0</v>
      </c>
      <c r="W69" s="55">
        <v>259.61</v>
      </c>
      <c r="X69" s="57">
        <v>1441.75</v>
      </c>
      <c r="Y69" s="55">
        <v>1701.36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 customHeight="1" x14ac:dyDescent="0.25">
      <c r="A70" s="1"/>
      <c r="B70" s="49">
        <f>IFERROR(VLOOKUP(C70,'[1]DADOS (OCULTAR)'!$P$3:$R$56,3,0),"")</f>
        <v>10894988000567</v>
      </c>
      <c r="C70" s="50" t="s">
        <v>62</v>
      </c>
      <c r="D70" s="59">
        <v>8474</v>
      </c>
      <c r="E70" s="52" t="s">
        <v>154</v>
      </c>
      <c r="F70" s="51" t="s">
        <v>64</v>
      </c>
      <c r="G70" s="52" t="s">
        <v>7</v>
      </c>
      <c r="H70" s="51" t="s">
        <v>155</v>
      </c>
      <c r="I70" s="53">
        <v>44440</v>
      </c>
      <c r="J70" s="54" t="s">
        <v>66</v>
      </c>
      <c r="K70" s="51">
        <v>40</v>
      </c>
      <c r="L70" s="55">
        <v>2369.6999999999998</v>
      </c>
      <c r="M70" s="55">
        <v>0</v>
      </c>
      <c r="N70" s="55">
        <v>0</v>
      </c>
      <c r="O70" s="56" t="s">
        <v>67</v>
      </c>
      <c r="P70" s="55">
        <v>0</v>
      </c>
      <c r="Q70" s="55">
        <v>0</v>
      </c>
      <c r="R70" s="55">
        <v>323.27999999999997</v>
      </c>
      <c r="S70" s="55">
        <v>553.13</v>
      </c>
      <c r="T70" s="55">
        <v>103.28</v>
      </c>
      <c r="U70" s="55">
        <v>0</v>
      </c>
      <c r="V70" s="55">
        <v>0</v>
      </c>
      <c r="W70" s="55">
        <v>351.13</v>
      </c>
      <c r="X70" s="57">
        <v>2894.9799999999996</v>
      </c>
      <c r="Y70" s="55">
        <v>3142.8299999999995</v>
      </c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 customHeight="1" x14ac:dyDescent="0.25">
      <c r="A71" s="1"/>
      <c r="B71" s="49">
        <f>IFERROR(VLOOKUP(C71,'[1]DADOS (OCULTAR)'!$P$3:$R$56,3,0),"")</f>
        <v>10894988000567</v>
      </c>
      <c r="C71" s="50" t="s">
        <v>62</v>
      </c>
      <c r="D71" s="59">
        <v>42449</v>
      </c>
      <c r="E71" s="52" t="s">
        <v>156</v>
      </c>
      <c r="F71" s="51" t="s">
        <v>64</v>
      </c>
      <c r="G71" s="52" t="s">
        <v>16</v>
      </c>
      <c r="H71" s="51" t="s">
        <v>108</v>
      </c>
      <c r="I71" s="53">
        <v>44440</v>
      </c>
      <c r="J71" s="54" t="s">
        <v>66</v>
      </c>
      <c r="K71" s="51">
        <v>40</v>
      </c>
      <c r="L71" s="55">
        <v>616</v>
      </c>
      <c r="M71" s="55">
        <v>0</v>
      </c>
      <c r="N71" s="55">
        <v>0</v>
      </c>
      <c r="O71" s="56" t="s">
        <v>67</v>
      </c>
      <c r="P71" s="55">
        <v>0</v>
      </c>
      <c r="Q71" s="55">
        <v>20</v>
      </c>
      <c r="R71" s="55">
        <v>203.13</v>
      </c>
      <c r="S71" s="55">
        <v>0</v>
      </c>
      <c r="T71" s="55">
        <v>0</v>
      </c>
      <c r="U71" s="55">
        <v>0</v>
      </c>
      <c r="V71" s="55">
        <v>0</v>
      </c>
      <c r="W71" s="55">
        <v>399.75</v>
      </c>
      <c r="X71" s="57">
        <v>439.38</v>
      </c>
      <c r="Y71" s="55">
        <v>819.13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 customHeight="1" x14ac:dyDescent="0.25">
      <c r="A72" s="1"/>
      <c r="B72" s="49">
        <f>IFERROR(VLOOKUP(C72,'[1]DADOS (OCULTAR)'!$P$3:$R$56,3,0),"")</f>
        <v>10894988000567</v>
      </c>
      <c r="C72" s="50" t="s">
        <v>62</v>
      </c>
      <c r="D72" s="59">
        <v>90453</v>
      </c>
      <c r="E72" s="52" t="s">
        <v>157</v>
      </c>
      <c r="F72" s="51" t="s">
        <v>64</v>
      </c>
      <c r="G72" s="52" t="s">
        <v>16</v>
      </c>
      <c r="H72" s="51" t="s">
        <v>158</v>
      </c>
      <c r="I72" s="53">
        <v>44440</v>
      </c>
      <c r="J72" s="54" t="s">
        <v>66</v>
      </c>
      <c r="K72" s="51">
        <v>20</v>
      </c>
      <c r="L72" s="55">
        <v>1192.3499999999999</v>
      </c>
      <c r="M72" s="55">
        <v>0</v>
      </c>
      <c r="N72" s="55">
        <v>0</v>
      </c>
      <c r="O72" s="56" t="s">
        <v>67</v>
      </c>
      <c r="P72" s="55">
        <v>1589.8</v>
      </c>
      <c r="Q72" s="55">
        <v>0</v>
      </c>
      <c r="R72" s="55">
        <v>879.90000000000009</v>
      </c>
      <c r="S72" s="55">
        <v>0</v>
      </c>
      <c r="T72" s="55">
        <v>0</v>
      </c>
      <c r="U72" s="55">
        <v>0</v>
      </c>
      <c r="V72" s="55">
        <v>0</v>
      </c>
      <c r="W72" s="55">
        <v>2808.72</v>
      </c>
      <c r="X72" s="57">
        <v>853.32999999999993</v>
      </c>
      <c r="Y72" s="55">
        <v>2072.25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 customHeight="1" x14ac:dyDescent="0.25">
      <c r="A73" s="1"/>
      <c r="B73" s="49">
        <f>IFERROR(VLOOKUP(C73,'[1]DADOS (OCULTAR)'!$P$3:$R$56,3,0),"")</f>
        <v>10894988000567</v>
      </c>
      <c r="C73" s="50" t="s">
        <v>62</v>
      </c>
      <c r="D73" s="59">
        <v>48472</v>
      </c>
      <c r="E73" s="52" t="s">
        <v>159</v>
      </c>
      <c r="F73" s="51" t="s">
        <v>64</v>
      </c>
      <c r="G73" s="52" t="s">
        <v>0</v>
      </c>
      <c r="H73" s="51" t="s">
        <v>88</v>
      </c>
      <c r="I73" s="53">
        <v>44440</v>
      </c>
      <c r="J73" s="54" t="s">
        <v>66</v>
      </c>
      <c r="K73" s="51">
        <v>20</v>
      </c>
      <c r="L73" s="55">
        <v>0</v>
      </c>
      <c r="M73" s="55">
        <v>0</v>
      </c>
      <c r="N73" s="55">
        <v>0</v>
      </c>
      <c r="O73" s="56" t="s">
        <v>67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7">
        <v>0</v>
      </c>
      <c r="Y73" s="55">
        <v>0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 customHeight="1" x14ac:dyDescent="0.25">
      <c r="A74" s="1"/>
      <c r="B74" s="49">
        <f>IFERROR(VLOOKUP(C74,'[1]DADOS (OCULTAR)'!$P$3:$R$56,3,0),"")</f>
        <v>10894988000567</v>
      </c>
      <c r="C74" s="50" t="s">
        <v>62</v>
      </c>
      <c r="D74" s="59">
        <v>48490</v>
      </c>
      <c r="E74" s="52" t="s">
        <v>160</v>
      </c>
      <c r="F74" s="51" t="s">
        <v>64</v>
      </c>
      <c r="G74" s="52" t="s">
        <v>16</v>
      </c>
      <c r="H74" s="51" t="s">
        <v>69</v>
      </c>
      <c r="I74" s="53">
        <v>44440</v>
      </c>
      <c r="J74" s="54" t="s">
        <v>66</v>
      </c>
      <c r="K74" s="51">
        <v>40</v>
      </c>
      <c r="L74" s="55">
        <v>3877.86</v>
      </c>
      <c r="M74" s="55">
        <v>0</v>
      </c>
      <c r="N74" s="55">
        <v>0</v>
      </c>
      <c r="O74" s="56" t="s">
        <v>67</v>
      </c>
      <c r="P74" s="55">
        <v>0</v>
      </c>
      <c r="Q74" s="55">
        <v>0</v>
      </c>
      <c r="R74" s="55">
        <v>366</v>
      </c>
      <c r="S74" s="55">
        <v>0</v>
      </c>
      <c r="T74" s="55">
        <v>0</v>
      </c>
      <c r="U74" s="55">
        <v>0</v>
      </c>
      <c r="V74" s="55">
        <v>0</v>
      </c>
      <c r="W74" s="55">
        <v>663.93</v>
      </c>
      <c r="X74" s="57">
        <v>3579.9300000000007</v>
      </c>
      <c r="Y74" s="55">
        <v>4243.8600000000006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 customHeight="1" x14ac:dyDescent="0.25">
      <c r="A75" s="1"/>
      <c r="B75" s="49">
        <f>IFERROR(VLOOKUP(C75,'[1]DADOS (OCULTAR)'!$P$3:$R$56,3,0),"")</f>
        <v>10894988000567</v>
      </c>
      <c r="C75" s="50" t="s">
        <v>62</v>
      </c>
      <c r="D75" s="59">
        <v>8401</v>
      </c>
      <c r="E75" s="52" t="s">
        <v>161</v>
      </c>
      <c r="F75" s="51" t="s">
        <v>64</v>
      </c>
      <c r="G75" s="52" t="s">
        <v>0</v>
      </c>
      <c r="H75" s="51" t="s">
        <v>88</v>
      </c>
      <c r="I75" s="53">
        <v>44440</v>
      </c>
      <c r="J75" s="54" t="s">
        <v>66</v>
      </c>
      <c r="K75" s="51">
        <v>20</v>
      </c>
      <c r="L75" s="55">
        <v>0</v>
      </c>
      <c r="M75" s="55">
        <v>0</v>
      </c>
      <c r="N75" s="55">
        <v>0</v>
      </c>
      <c r="O75" s="56" t="s">
        <v>67</v>
      </c>
      <c r="P75" s="55">
        <v>8093.33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8093.33</v>
      </c>
      <c r="X75" s="57">
        <v>0</v>
      </c>
      <c r="Y75" s="55">
        <v>0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 customHeight="1" x14ac:dyDescent="0.25">
      <c r="A76" s="1"/>
      <c r="B76" s="49">
        <f>IFERROR(VLOOKUP(C76,'[1]DADOS (OCULTAR)'!$P$3:$R$56,3,0),"")</f>
        <v>10894988000567</v>
      </c>
      <c r="C76" s="50" t="s">
        <v>62</v>
      </c>
      <c r="D76" s="59">
        <v>5458</v>
      </c>
      <c r="E76" s="52" t="s">
        <v>162</v>
      </c>
      <c r="F76" s="51" t="s">
        <v>64</v>
      </c>
      <c r="G76" s="52" t="s">
        <v>0</v>
      </c>
      <c r="H76" s="51" t="s">
        <v>163</v>
      </c>
      <c r="I76" s="53">
        <v>44440</v>
      </c>
      <c r="J76" s="54" t="s">
        <v>66</v>
      </c>
      <c r="K76" s="51">
        <v>20</v>
      </c>
      <c r="L76" s="55">
        <v>780</v>
      </c>
      <c r="M76" s="55">
        <v>0</v>
      </c>
      <c r="N76" s="55">
        <v>0</v>
      </c>
      <c r="O76" s="56" t="s">
        <v>67</v>
      </c>
      <c r="P76" s="55">
        <v>0</v>
      </c>
      <c r="Q76" s="55">
        <v>0</v>
      </c>
      <c r="R76" s="55">
        <v>2943.57</v>
      </c>
      <c r="S76" s="55">
        <v>0</v>
      </c>
      <c r="T76" s="55">
        <v>0</v>
      </c>
      <c r="U76" s="55">
        <v>0</v>
      </c>
      <c r="V76" s="55">
        <v>0</v>
      </c>
      <c r="W76" s="55">
        <v>59.89</v>
      </c>
      <c r="X76" s="57">
        <v>3663.6800000000003</v>
      </c>
      <c r="Y76" s="55">
        <v>3723.57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 customHeight="1" x14ac:dyDescent="0.25">
      <c r="A77" s="1"/>
      <c r="B77" s="49">
        <f>IFERROR(VLOOKUP(C77,'[1]DADOS (OCULTAR)'!$P$3:$R$56,3,0),"")</f>
        <v>10894988000567</v>
      </c>
      <c r="C77" s="50" t="s">
        <v>62</v>
      </c>
      <c r="D77" s="59">
        <v>5434</v>
      </c>
      <c r="E77" s="52" t="s">
        <v>164</v>
      </c>
      <c r="F77" s="51" t="s">
        <v>64</v>
      </c>
      <c r="G77" s="52" t="s">
        <v>16</v>
      </c>
      <c r="H77" s="51" t="s">
        <v>103</v>
      </c>
      <c r="I77" s="53">
        <v>44440</v>
      </c>
      <c r="J77" s="54" t="s">
        <v>76</v>
      </c>
      <c r="K77" s="51">
        <v>36</v>
      </c>
      <c r="L77" s="55">
        <v>577.5</v>
      </c>
      <c r="M77" s="55">
        <v>0</v>
      </c>
      <c r="N77" s="55">
        <v>0</v>
      </c>
      <c r="O77" s="56" t="s">
        <v>67</v>
      </c>
      <c r="P77" s="55">
        <v>1864.96</v>
      </c>
      <c r="Q77" s="55">
        <v>0</v>
      </c>
      <c r="R77" s="55">
        <v>275</v>
      </c>
      <c r="S77" s="55">
        <v>0</v>
      </c>
      <c r="T77" s="55">
        <v>0</v>
      </c>
      <c r="U77" s="55">
        <v>0</v>
      </c>
      <c r="V77" s="55">
        <v>0</v>
      </c>
      <c r="W77" s="55">
        <v>2153.5999999999995</v>
      </c>
      <c r="X77" s="57">
        <v>563.86000000000058</v>
      </c>
      <c r="Y77" s="55">
        <v>852.5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 customHeight="1" x14ac:dyDescent="0.25">
      <c r="A78" s="1"/>
      <c r="B78" s="49">
        <f>IFERROR(VLOOKUP(C78,'[1]DADOS (OCULTAR)'!$P$3:$R$56,3,0),"")</f>
        <v>10894988000567</v>
      </c>
      <c r="C78" s="50" t="s">
        <v>62</v>
      </c>
      <c r="D78" s="59">
        <v>3490</v>
      </c>
      <c r="E78" s="52" t="s">
        <v>165</v>
      </c>
      <c r="F78" s="51" t="s">
        <v>64</v>
      </c>
      <c r="G78" s="52" t="s">
        <v>16</v>
      </c>
      <c r="H78" s="51" t="s">
        <v>75</v>
      </c>
      <c r="I78" s="53">
        <v>44440</v>
      </c>
      <c r="J78" s="54" t="s">
        <v>76</v>
      </c>
      <c r="K78" s="51">
        <v>36</v>
      </c>
      <c r="L78" s="55">
        <v>1155</v>
      </c>
      <c r="M78" s="55">
        <v>0</v>
      </c>
      <c r="N78" s="55">
        <v>0</v>
      </c>
      <c r="O78" s="56" t="s">
        <v>67</v>
      </c>
      <c r="P78" s="55">
        <v>0</v>
      </c>
      <c r="Q78" s="55">
        <v>0</v>
      </c>
      <c r="R78" s="55">
        <v>418</v>
      </c>
      <c r="S78" s="55">
        <v>0</v>
      </c>
      <c r="T78" s="55">
        <v>0</v>
      </c>
      <c r="U78" s="55">
        <v>30</v>
      </c>
      <c r="V78" s="55">
        <v>0</v>
      </c>
      <c r="W78" s="55">
        <v>599.64</v>
      </c>
      <c r="X78" s="57">
        <v>973.36</v>
      </c>
      <c r="Y78" s="55">
        <v>1543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 customHeight="1" x14ac:dyDescent="0.25">
      <c r="A79" s="1"/>
      <c r="B79" s="49">
        <f>IFERROR(VLOOKUP(C79,'[1]DADOS (OCULTAR)'!$P$3:$R$56,3,0),"")</f>
        <v>10894988000567</v>
      </c>
      <c r="C79" s="50" t="s">
        <v>62</v>
      </c>
      <c r="D79" s="59">
        <v>2470</v>
      </c>
      <c r="E79" s="52" t="s">
        <v>166</v>
      </c>
      <c r="F79" s="51" t="s">
        <v>64</v>
      </c>
      <c r="G79" s="52" t="s">
        <v>7</v>
      </c>
      <c r="H79" s="51" t="s">
        <v>155</v>
      </c>
      <c r="I79" s="53">
        <v>44440</v>
      </c>
      <c r="J79" s="54" t="s">
        <v>66</v>
      </c>
      <c r="K79" s="51">
        <v>40</v>
      </c>
      <c r="L79" s="55">
        <v>3159.6</v>
      </c>
      <c r="M79" s="55">
        <v>0</v>
      </c>
      <c r="N79" s="55">
        <v>0</v>
      </c>
      <c r="O79" s="56" t="s">
        <v>67</v>
      </c>
      <c r="P79" s="55">
        <v>0</v>
      </c>
      <c r="Q79" s="55">
        <v>0</v>
      </c>
      <c r="R79" s="55">
        <v>323.27999999999997</v>
      </c>
      <c r="S79" s="55">
        <v>173.78</v>
      </c>
      <c r="T79" s="55">
        <v>103.28</v>
      </c>
      <c r="U79" s="55">
        <v>0</v>
      </c>
      <c r="V79" s="55">
        <v>0</v>
      </c>
      <c r="W79" s="55">
        <v>446.2</v>
      </c>
      <c r="X79" s="57">
        <v>3210.4600000000005</v>
      </c>
      <c r="Y79" s="55">
        <v>3553.38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 customHeight="1" x14ac:dyDescent="0.25">
      <c r="A80" s="1"/>
      <c r="B80" s="49">
        <f>IFERROR(VLOOKUP(C80,'[1]DADOS (OCULTAR)'!$P$3:$R$56,3,0),"")</f>
        <v>10894988000567</v>
      </c>
      <c r="C80" s="50" t="s">
        <v>62</v>
      </c>
      <c r="D80" s="59">
        <v>6603</v>
      </c>
      <c r="E80" s="52" t="s">
        <v>167</v>
      </c>
      <c r="F80" s="51" t="s">
        <v>64</v>
      </c>
      <c r="G80" s="52" t="s">
        <v>0</v>
      </c>
      <c r="H80" s="51" t="s">
        <v>152</v>
      </c>
      <c r="I80" s="53">
        <v>44440</v>
      </c>
      <c r="J80" s="54" t="s">
        <v>66</v>
      </c>
      <c r="K80" s="51">
        <v>20</v>
      </c>
      <c r="L80" s="55">
        <v>5850</v>
      </c>
      <c r="M80" s="55">
        <v>0</v>
      </c>
      <c r="N80" s="55">
        <v>0</v>
      </c>
      <c r="O80" s="56" t="s">
        <v>67</v>
      </c>
      <c r="P80" s="55">
        <v>0</v>
      </c>
      <c r="Q80" s="55">
        <v>0</v>
      </c>
      <c r="R80" s="55">
        <v>220</v>
      </c>
      <c r="S80" s="55">
        <v>0</v>
      </c>
      <c r="T80" s="55">
        <v>0</v>
      </c>
      <c r="U80" s="55">
        <v>0</v>
      </c>
      <c r="V80" s="55">
        <v>0</v>
      </c>
      <c r="W80" s="55">
        <v>1308.1600000000001</v>
      </c>
      <c r="X80" s="57">
        <v>4761.84</v>
      </c>
      <c r="Y80" s="55">
        <v>6070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 customHeight="1" x14ac:dyDescent="0.25">
      <c r="A81" s="1"/>
      <c r="B81" s="49">
        <f>IFERROR(VLOOKUP(C81,'[1]DADOS (OCULTAR)'!$P$3:$R$56,3,0),"")</f>
        <v>10894988000567</v>
      </c>
      <c r="C81" s="50" t="s">
        <v>62</v>
      </c>
      <c r="D81" s="59">
        <v>5426</v>
      </c>
      <c r="E81" s="52" t="s">
        <v>168</v>
      </c>
      <c r="F81" s="51" t="s">
        <v>64</v>
      </c>
      <c r="G81" s="52" t="s">
        <v>16</v>
      </c>
      <c r="H81" s="51" t="s">
        <v>69</v>
      </c>
      <c r="I81" s="53">
        <v>44440</v>
      </c>
      <c r="J81" s="54" t="s">
        <v>76</v>
      </c>
      <c r="K81" s="51">
        <v>36</v>
      </c>
      <c r="L81" s="55">
        <v>1788.52</v>
      </c>
      <c r="M81" s="55">
        <v>0</v>
      </c>
      <c r="N81" s="55">
        <v>0</v>
      </c>
      <c r="O81" s="56" t="s">
        <v>67</v>
      </c>
      <c r="P81" s="55">
        <v>0</v>
      </c>
      <c r="Q81" s="55">
        <v>0</v>
      </c>
      <c r="R81" s="55">
        <v>305.17</v>
      </c>
      <c r="S81" s="55">
        <v>0</v>
      </c>
      <c r="T81" s="55">
        <v>0</v>
      </c>
      <c r="U81" s="55">
        <v>0</v>
      </c>
      <c r="V81" s="55">
        <v>0</v>
      </c>
      <c r="W81" s="55">
        <v>436.57</v>
      </c>
      <c r="X81" s="57">
        <v>1657.1200000000001</v>
      </c>
      <c r="Y81" s="55">
        <v>2093.69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 customHeight="1" x14ac:dyDescent="0.25">
      <c r="A82" s="1"/>
      <c r="B82" s="49">
        <f>IFERROR(VLOOKUP(C82,'[1]DADOS (OCULTAR)'!$P$3:$R$56,3,0),"")</f>
        <v>10894988000567</v>
      </c>
      <c r="C82" s="50" t="s">
        <v>62</v>
      </c>
      <c r="D82" s="59">
        <v>6443</v>
      </c>
      <c r="E82" s="52" t="s">
        <v>169</v>
      </c>
      <c r="F82" s="51" t="s">
        <v>64</v>
      </c>
      <c r="G82" s="52" t="s">
        <v>16</v>
      </c>
      <c r="H82" s="51" t="s">
        <v>103</v>
      </c>
      <c r="I82" s="53">
        <v>44440</v>
      </c>
      <c r="J82" s="54" t="s">
        <v>66</v>
      </c>
      <c r="K82" s="51">
        <v>44</v>
      </c>
      <c r="L82" s="55">
        <v>1155</v>
      </c>
      <c r="M82" s="55">
        <v>0</v>
      </c>
      <c r="N82" s="55">
        <v>0</v>
      </c>
      <c r="O82" s="56" t="s">
        <v>67</v>
      </c>
      <c r="P82" s="55">
        <v>0</v>
      </c>
      <c r="Q82" s="55">
        <v>0</v>
      </c>
      <c r="R82" s="55">
        <v>495</v>
      </c>
      <c r="S82" s="55">
        <v>0</v>
      </c>
      <c r="T82" s="55">
        <v>0</v>
      </c>
      <c r="U82" s="55">
        <v>0</v>
      </c>
      <c r="V82" s="55">
        <v>0</v>
      </c>
      <c r="W82" s="55">
        <v>414.05</v>
      </c>
      <c r="X82" s="57">
        <v>1235.95</v>
      </c>
      <c r="Y82" s="55">
        <v>1650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 customHeight="1" x14ac:dyDescent="0.25">
      <c r="A83" s="1"/>
      <c r="B83" s="49">
        <f>IFERROR(VLOOKUP(C83,'[1]DADOS (OCULTAR)'!$P$3:$R$56,3,0),"")</f>
        <v>10894988000567</v>
      </c>
      <c r="C83" s="50" t="s">
        <v>62</v>
      </c>
      <c r="D83" s="59">
        <v>9440</v>
      </c>
      <c r="E83" s="52" t="s">
        <v>170</v>
      </c>
      <c r="F83" s="51" t="s">
        <v>64</v>
      </c>
      <c r="G83" s="52" t="s">
        <v>16</v>
      </c>
      <c r="H83" s="51" t="s">
        <v>86</v>
      </c>
      <c r="I83" s="53">
        <v>44440</v>
      </c>
      <c r="J83" s="54" t="s">
        <v>66</v>
      </c>
      <c r="K83" s="51">
        <v>40</v>
      </c>
      <c r="L83" s="55">
        <v>1550.05</v>
      </c>
      <c r="M83" s="55">
        <v>0</v>
      </c>
      <c r="N83" s="55">
        <v>0</v>
      </c>
      <c r="O83" s="56" t="s">
        <v>67</v>
      </c>
      <c r="P83" s="55">
        <v>0</v>
      </c>
      <c r="Q83" s="55">
        <v>0</v>
      </c>
      <c r="R83" s="55">
        <v>73.81</v>
      </c>
      <c r="S83" s="55">
        <v>0</v>
      </c>
      <c r="T83" s="55">
        <v>0</v>
      </c>
      <c r="U83" s="55">
        <v>0</v>
      </c>
      <c r="V83" s="55">
        <v>0</v>
      </c>
      <c r="W83" s="55">
        <v>129.63999999999999</v>
      </c>
      <c r="X83" s="57">
        <v>1494.2199999999998</v>
      </c>
      <c r="Y83" s="55">
        <v>1623.86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 customHeight="1" x14ac:dyDescent="0.25">
      <c r="A84" s="1"/>
      <c r="B84" s="49">
        <f>IFERROR(VLOOKUP(C84,'[1]DADOS (OCULTAR)'!$P$3:$R$56,3,0),"")</f>
        <v>10894988000567</v>
      </c>
      <c r="C84" s="50" t="s">
        <v>62</v>
      </c>
      <c r="D84" s="59">
        <v>3499</v>
      </c>
      <c r="E84" s="52" t="s">
        <v>171</v>
      </c>
      <c r="F84" s="51" t="s">
        <v>64</v>
      </c>
      <c r="G84" s="52" t="s">
        <v>16</v>
      </c>
      <c r="H84" s="51" t="s">
        <v>86</v>
      </c>
      <c r="I84" s="53">
        <v>44440</v>
      </c>
      <c r="J84" s="54" t="s">
        <v>66</v>
      </c>
      <c r="K84" s="51">
        <v>40</v>
      </c>
      <c r="L84" s="55">
        <v>1550.05</v>
      </c>
      <c r="M84" s="55">
        <v>0</v>
      </c>
      <c r="N84" s="55">
        <v>0</v>
      </c>
      <c r="O84" s="56" t="s">
        <v>67</v>
      </c>
      <c r="P84" s="55">
        <v>0</v>
      </c>
      <c r="Q84" s="55">
        <v>0</v>
      </c>
      <c r="R84" s="55">
        <v>36.909999999999997</v>
      </c>
      <c r="S84" s="55">
        <v>0</v>
      </c>
      <c r="T84" s="55">
        <v>0</v>
      </c>
      <c r="U84" s="55">
        <v>0</v>
      </c>
      <c r="V84" s="55">
        <v>0</v>
      </c>
      <c r="W84" s="55">
        <v>426.27999999999992</v>
      </c>
      <c r="X84" s="57">
        <v>1160.68</v>
      </c>
      <c r="Y84" s="55">
        <v>1586.96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 customHeight="1" x14ac:dyDescent="0.25">
      <c r="A85" s="1"/>
      <c r="B85" s="49">
        <f>IFERROR(VLOOKUP(C85,'[1]DADOS (OCULTAR)'!$P$3:$R$56,3,0),"")</f>
        <v>10894988000567</v>
      </c>
      <c r="C85" s="50" t="s">
        <v>62</v>
      </c>
      <c r="D85" s="59">
        <v>60478</v>
      </c>
      <c r="E85" s="52" t="s">
        <v>172</v>
      </c>
      <c r="F85" s="51" t="s">
        <v>64</v>
      </c>
      <c r="G85" s="52" t="s">
        <v>7</v>
      </c>
      <c r="H85" s="51" t="s">
        <v>173</v>
      </c>
      <c r="I85" s="53">
        <v>44440</v>
      </c>
      <c r="J85" s="54" t="s">
        <v>66</v>
      </c>
      <c r="K85" s="51">
        <v>30</v>
      </c>
      <c r="L85" s="55">
        <v>2242.27</v>
      </c>
      <c r="M85" s="55">
        <v>0</v>
      </c>
      <c r="N85" s="55">
        <v>0</v>
      </c>
      <c r="O85" s="56" t="s">
        <v>67</v>
      </c>
      <c r="P85" s="55">
        <v>0</v>
      </c>
      <c r="Q85" s="55">
        <v>0</v>
      </c>
      <c r="R85" s="55">
        <v>332.11</v>
      </c>
      <c r="S85" s="55">
        <v>0</v>
      </c>
      <c r="T85" s="55">
        <v>0</v>
      </c>
      <c r="U85" s="55">
        <v>0</v>
      </c>
      <c r="V85" s="55">
        <v>0</v>
      </c>
      <c r="W85" s="55">
        <v>399.5</v>
      </c>
      <c r="X85" s="57">
        <v>2174.88</v>
      </c>
      <c r="Y85" s="55">
        <v>2574.38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 customHeight="1" x14ac:dyDescent="0.25">
      <c r="A86" s="1"/>
      <c r="B86" s="49">
        <f>IFERROR(VLOOKUP(C86,'[1]DADOS (OCULTAR)'!$P$3:$R$56,3,0),"")</f>
        <v>10894988000567</v>
      </c>
      <c r="C86" s="50" t="s">
        <v>62</v>
      </c>
      <c r="D86" s="59">
        <v>414</v>
      </c>
      <c r="E86" s="52" t="s">
        <v>174</v>
      </c>
      <c r="F86" s="51" t="s">
        <v>64</v>
      </c>
      <c r="G86" s="52" t="s">
        <v>16</v>
      </c>
      <c r="H86" s="51" t="s">
        <v>86</v>
      </c>
      <c r="I86" s="53">
        <v>44440</v>
      </c>
      <c r="J86" s="54" t="s">
        <v>66</v>
      </c>
      <c r="K86" s="51">
        <v>40</v>
      </c>
      <c r="L86" s="55">
        <v>1550.05</v>
      </c>
      <c r="M86" s="55">
        <v>0</v>
      </c>
      <c r="N86" s="55">
        <v>0</v>
      </c>
      <c r="O86" s="56" t="s">
        <v>67</v>
      </c>
      <c r="P86" s="55">
        <v>0</v>
      </c>
      <c r="Q86" s="55">
        <v>0</v>
      </c>
      <c r="R86" s="55">
        <v>151.31</v>
      </c>
      <c r="S86" s="55">
        <v>0</v>
      </c>
      <c r="T86" s="55">
        <v>0</v>
      </c>
      <c r="U86" s="55">
        <v>0</v>
      </c>
      <c r="V86" s="55">
        <v>0</v>
      </c>
      <c r="W86" s="55">
        <v>136.60999999999999</v>
      </c>
      <c r="X86" s="57">
        <v>1564.75</v>
      </c>
      <c r="Y86" s="55">
        <v>1701.36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 customHeight="1" x14ac:dyDescent="0.25">
      <c r="A87" s="1"/>
      <c r="B87" s="49">
        <f>IFERROR(VLOOKUP(C87,'[1]DADOS (OCULTAR)'!$P$3:$R$56,3,0),"")</f>
        <v>10894988000567</v>
      </c>
      <c r="C87" s="50" t="s">
        <v>62</v>
      </c>
      <c r="D87" s="59">
        <v>36449</v>
      </c>
      <c r="E87" s="52" t="s">
        <v>175</v>
      </c>
      <c r="F87" s="51" t="s">
        <v>64</v>
      </c>
      <c r="G87" s="52" t="s">
        <v>7</v>
      </c>
      <c r="H87" s="51" t="s">
        <v>73</v>
      </c>
      <c r="I87" s="53">
        <v>44440</v>
      </c>
      <c r="J87" s="54" t="s">
        <v>66</v>
      </c>
      <c r="K87" s="51">
        <v>30</v>
      </c>
      <c r="L87" s="55">
        <v>2064.73</v>
      </c>
      <c r="M87" s="55">
        <v>0</v>
      </c>
      <c r="N87" s="55">
        <v>0</v>
      </c>
      <c r="O87" s="56" t="s">
        <v>67</v>
      </c>
      <c r="P87" s="55">
        <v>0</v>
      </c>
      <c r="Q87" s="55">
        <v>0</v>
      </c>
      <c r="R87" s="55">
        <v>323.24</v>
      </c>
      <c r="S87" s="55">
        <v>103.24</v>
      </c>
      <c r="T87" s="55">
        <v>0</v>
      </c>
      <c r="U87" s="55">
        <v>0</v>
      </c>
      <c r="V87" s="55">
        <v>0</v>
      </c>
      <c r="W87" s="55">
        <v>544.16999999999996</v>
      </c>
      <c r="X87" s="57">
        <v>1947.04</v>
      </c>
      <c r="Y87" s="55">
        <v>2491.21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 customHeight="1" x14ac:dyDescent="0.25">
      <c r="A88" s="1"/>
      <c r="B88" s="49">
        <f>IFERROR(VLOOKUP(C88,'[1]DADOS (OCULTAR)'!$P$3:$R$56,3,0),"")</f>
        <v>10894988000567</v>
      </c>
      <c r="C88" s="50" t="s">
        <v>62</v>
      </c>
      <c r="D88" s="59">
        <v>8476</v>
      </c>
      <c r="E88" s="52" t="s">
        <v>176</v>
      </c>
      <c r="F88" s="51" t="s">
        <v>64</v>
      </c>
      <c r="G88" s="52" t="s">
        <v>0</v>
      </c>
      <c r="H88" s="51" t="s">
        <v>93</v>
      </c>
      <c r="I88" s="53">
        <v>44440</v>
      </c>
      <c r="J88" s="54" t="s">
        <v>66</v>
      </c>
      <c r="K88" s="51">
        <v>20</v>
      </c>
      <c r="L88" s="55">
        <v>5850</v>
      </c>
      <c r="M88" s="55">
        <v>0</v>
      </c>
      <c r="N88" s="55">
        <v>0</v>
      </c>
      <c r="O88" s="56" t="s">
        <v>67</v>
      </c>
      <c r="P88" s="55">
        <v>0</v>
      </c>
      <c r="Q88" s="55">
        <v>0</v>
      </c>
      <c r="R88" s="55">
        <v>220</v>
      </c>
      <c r="S88" s="55">
        <v>0</v>
      </c>
      <c r="T88" s="55">
        <v>0</v>
      </c>
      <c r="U88" s="55">
        <v>0</v>
      </c>
      <c r="V88" s="55">
        <v>0</v>
      </c>
      <c r="W88" s="55">
        <v>1308.1600000000001</v>
      </c>
      <c r="X88" s="57">
        <v>4761.84</v>
      </c>
      <c r="Y88" s="55">
        <v>6070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 customHeight="1" x14ac:dyDescent="0.25">
      <c r="A89" s="1"/>
      <c r="B89" s="49">
        <f>IFERROR(VLOOKUP(C89,'[1]DADOS (OCULTAR)'!$P$3:$R$56,3,0),"")</f>
        <v>10894988000567</v>
      </c>
      <c r="C89" s="50" t="s">
        <v>62</v>
      </c>
      <c r="D89" s="59">
        <v>8462</v>
      </c>
      <c r="E89" s="52" t="s">
        <v>177</v>
      </c>
      <c r="F89" s="51" t="s">
        <v>64</v>
      </c>
      <c r="G89" s="52" t="s">
        <v>0</v>
      </c>
      <c r="H89" s="51" t="s">
        <v>88</v>
      </c>
      <c r="I89" s="53">
        <v>44440</v>
      </c>
      <c r="J89" s="54" t="s">
        <v>66</v>
      </c>
      <c r="K89" s="51">
        <v>20</v>
      </c>
      <c r="L89" s="55">
        <v>5850</v>
      </c>
      <c r="M89" s="55">
        <v>0</v>
      </c>
      <c r="N89" s="55">
        <v>0</v>
      </c>
      <c r="O89" s="56" t="s">
        <v>67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1173.19</v>
      </c>
      <c r="X89" s="57">
        <v>4676.8099999999995</v>
      </c>
      <c r="Y89" s="55">
        <v>5850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 customHeight="1" x14ac:dyDescent="0.25">
      <c r="A90" s="1"/>
      <c r="B90" s="49">
        <f>IFERROR(VLOOKUP(C90,'[1]DADOS (OCULTAR)'!$P$3:$R$56,3,0),"")</f>
        <v>10894988000567</v>
      </c>
      <c r="C90" s="50" t="s">
        <v>62</v>
      </c>
      <c r="D90" s="59">
        <v>7483</v>
      </c>
      <c r="E90" s="52" t="s">
        <v>178</v>
      </c>
      <c r="F90" s="51" t="s">
        <v>64</v>
      </c>
      <c r="G90" s="52" t="s">
        <v>0</v>
      </c>
      <c r="H90" s="51" t="s">
        <v>163</v>
      </c>
      <c r="I90" s="53">
        <v>44440</v>
      </c>
      <c r="J90" s="54" t="s">
        <v>66</v>
      </c>
      <c r="K90" s="51">
        <v>20</v>
      </c>
      <c r="L90" s="55">
        <v>5850</v>
      </c>
      <c r="M90" s="55">
        <v>0</v>
      </c>
      <c r="N90" s="55">
        <v>0</v>
      </c>
      <c r="O90" s="56" t="s">
        <v>67</v>
      </c>
      <c r="P90" s="55">
        <v>0</v>
      </c>
      <c r="Q90" s="55">
        <v>0</v>
      </c>
      <c r="R90" s="55">
        <v>220</v>
      </c>
      <c r="S90" s="55">
        <v>0</v>
      </c>
      <c r="T90" s="55">
        <v>0</v>
      </c>
      <c r="U90" s="55">
        <v>0</v>
      </c>
      <c r="V90" s="55">
        <v>0</v>
      </c>
      <c r="W90" s="55">
        <v>1256.02</v>
      </c>
      <c r="X90" s="57">
        <v>4813.9799999999996</v>
      </c>
      <c r="Y90" s="55">
        <v>6070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 customHeight="1" x14ac:dyDescent="0.25">
      <c r="A91" s="1"/>
      <c r="B91" s="49">
        <f>IFERROR(VLOOKUP(C91,'[1]DADOS (OCULTAR)'!$P$3:$R$56,3,0),"")</f>
        <v>10894988000567</v>
      </c>
      <c r="C91" s="50" t="s">
        <v>62</v>
      </c>
      <c r="D91" s="59">
        <v>8442</v>
      </c>
      <c r="E91" s="52" t="s">
        <v>179</v>
      </c>
      <c r="F91" s="51" t="s">
        <v>64</v>
      </c>
      <c r="G91" s="52" t="s">
        <v>16</v>
      </c>
      <c r="H91" s="51" t="s">
        <v>180</v>
      </c>
      <c r="I91" s="53">
        <v>44440</v>
      </c>
      <c r="J91" s="54" t="s">
        <v>66</v>
      </c>
      <c r="K91" s="51">
        <v>40</v>
      </c>
      <c r="L91" s="55">
        <v>3040.63</v>
      </c>
      <c r="M91" s="55">
        <v>0</v>
      </c>
      <c r="N91" s="55">
        <v>0</v>
      </c>
      <c r="O91" s="56" t="s">
        <v>67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580.91</v>
      </c>
      <c r="X91" s="57">
        <v>2459.7200000000003</v>
      </c>
      <c r="Y91" s="55">
        <v>3040.63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 customHeight="1" x14ac:dyDescent="0.25">
      <c r="A92" s="1"/>
      <c r="B92" s="49">
        <f>IFERROR(VLOOKUP(C92,'[1]DADOS (OCULTAR)'!$P$3:$R$56,3,0),"")</f>
        <v>10894988000567</v>
      </c>
      <c r="C92" s="50" t="s">
        <v>62</v>
      </c>
      <c r="D92" s="59">
        <v>92415</v>
      </c>
      <c r="E92" s="52" t="s">
        <v>181</v>
      </c>
      <c r="F92" s="51" t="s">
        <v>64</v>
      </c>
      <c r="G92" s="52" t="s">
        <v>16</v>
      </c>
      <c r="H92" s="51" t="s">
        <v>182</v>
      </c>
      <c r="I92" s="53">
        <v>44440</v>
      </c>
      <c r="J92" s="54" t="s">
        <v>66</v>
      </c>
      <c r="K92" s="51">
        <v>14</v>
      </c>
      <c r="L92" s="55">
        <v>3262.84</v>
      </c>
      <c r="M92" s="55">
        <v>0</v>
      </c>
      <c r="N92" s="55">
        <v>0</v>
      </c>
      <c r="O92" s="56" t="s">
        <v>67</v>
      </c>
      <c r="P92" s="55">
        <v>0</v>
      </c>
      <c r="Q92" s="55">
        <v>0</v>
      </c>
      <c r="R92" s="55">
        <v>155.37</v>
      </c>
      <c r="S92" s="55">
        <v>1203.1600000000001</v>
      </c>
      <c r="T92" s="55">
        <v>0</v>
      </c>
      <c r="U92" s="55">
        <v>0</v>
      </c>
      <c r="V92" s="55">
        <v>0</v>
      </c>
      <c r="W92" s="55">
        <v>1145.81</v>
      </c>
      <c r="X92" s="57">
        <v>3475.56</v>
      </c>
      <c r="Y92" s="55">
        <v>4621.37</v>
      </c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 customHeight="1" x14ac:dyDescent="0.25">
      <c r="A93" s="1"/>
      <c r="B93" s="49">
        <f>IFERROR(VLOOKUP(C93,'[1]DADOS (OCULTAR)'!$P$3:$R$56,3,0),"")</f>
        <v>10894988000567</v>
      </c>
      <c r="C93" s="50" t="s">
        <v>62</v>
      </c>
      <c r="D93" s="59">
        <v>8440</v>
      </c>
      <c r="E93" s="52" t="s">
        <v>183</v>
      </c>
      <c r="F93" s="51" t="s">
        <v>64</v>
      </c>
      <c r="G93" s="52" t="s">
        <v>7</v>
      </c>
      <c r="H93" s="51" t="s">
        <v>78</v>
      </c>
      <c r="I93" s="53">
        <v>44440</v>
      </c>
      <c r="J93" s="54" t="s">
        <v>66</v>
      </c>
      <c r="K93" s="51">
        <v>40</v>
      </c>
      <c r="L93" s="55">
        <v>755.15</v>
      </c>
      <c r="M93" s="55">
        <v>0</v>
      </c>
      <c r="N93" s="55">
        <v>0</v>
      </c>
      <c r="O93" s="56" t="s">
        <v>67</v>
      </c>
      <c r="P93" s="55">
        <v>1897.78</v>
      </c>
      <c r="Q93" s="55">
        <v>0</v>
      </c>
      <c r="R93" s="55">
        <v>217.73999999999998</v>
      </c>
      <c r="S93" s="55">
        <v>0</v>
      </c>
      <c r="T93" s="55">
        <v>72.72</v>
      </c>
      <c r="U93" s="55">
        <v>0</v>
      </c>
      <c r="V93" s="55">
        <v>0</v>
      </c>
      <c r="W93" s="55">
        <v>1982.1</v>
      </c>
      <c r="X93" s="57">
        <v>888.56999999999971</v>
      </c>
      <c r="Y93" s="55">
        <v>900.17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 customHeight="1" x14ac:dyDescent="0.25">
      <c r="A94" s="1"/>
      <c r="B94" s="49">
        <f>IFERROR(VLOOKUP(C94,'[1]DADOS (OCULTAR)'!$P$3:$R$56,3,0),"")</f>
        <v>10894988000567</v>
      </c>
      <c r="C94" s="50" t="s">
        <v>62</v>
      </c>
      <c r="D94" s="59">
        <v>30472</v>
      </c>
      <c r="E94" s="52" t="s">
        <v>184</v>
      </c>
      <c r="F94" s="51" t="s">
        <v>64</v>
      </c>
      <c r="G94" s="52" t="s">
        <v>7</v>
      </c>
      <c r="H94" s="51" t="s">
        <v>155</v>
      </c>
      <c r="I94" s="53">
        <v>44440</v>
      </c>
      <c r="J94" s="54" t="s">
        <v>66</v>
      </c>
      <c r="K94" s="51">
        <v>40</v>
      </c>
      <c r="L94" s="55">
        <v>1053.2</v>
      </c>
      <c r="M94" s="55">
        <v>0</v>
      </c>
      <c r="N94" s="55">
        <v>0</v>
      </c>
      <c r="O94" s="56" t="s">
        <v>67</v>
      </c>
      <c r="P94" s="55">
        <v>3438.73</v>
      </c>
      <c r="Q94" s="55">
        <v>0</v>
      </c>
      <c r="R94" s="55">
        <v>1955.6799999999998</v>
      </c>
      <c r="S94" s="55">
        <v>0</v>
      </c>
      <c r="T94" s="55">
        <v>0</v>
      </c>
      <c r="U94" s="55">
        <v>0</v>
      </c>
      <c r="V94" s="55">
        <v>0</v>
      </c>
      <c r="W94" s="55">
        <v>5690.8499999999995</v>
      </c>
      <c r="X94" s="57">
        <v>756.76000000000113</v>
      </c>
      <c r="Y94" s="55">
        <v>3008.88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 customHeight="1" x14ac:dyDescent="0.25">
      <c r="A95" s="1"/>
      <c r="B95" s="49">
        <f>IFERROR(VLOOKUP(C95,'[1]DADOS (OCULTAR)'!$P$3:$R$56,3,0),"")</f>
        <v>10894988000567</v>
      </c>
      <c r="C95" s="50" t="s">
        <v>62</v>
      </c>
      <c r="D95" s="59">
        <v>424</v>
      </c>
      <c r="E95" s="52" t="s">
        <v>185</v>
      </c>
      <c r="F95" s="51" t="s">
        <v>64</v>
      </c>
      <c r="G95" s="52" t="s">
        <v>16</v>
      </c>
      <c r="H95" s="51" t="s">
        <v>186</v>
      </c>
      <c r="I95" s="53">
        <v>44440</v>
      </c>
      <c r="J95" s="54" t="s">
        <v>66</v>
      </c>
      <c r="K95" s="51">
        <v>40</v>
      </c>
      <c r="L95" s="55">
        <v>1946.06</v>
      </c>
      <c r="M95" s="55">
        <v>0</v>
      </c>
      <c r="N95" s="55">
        <v>0</v>
      </c>
      <c r="O95" s="56" t="s">
        <v>67</v>
      </c>
      <c r="P95" s="55">
        <v>0</v>
      </c>
      <c r="Q95" s="55">
        <v>0</v>
      </c>
      <c r="R95" s="55">
        <v>272.18</v>
      </c>
      <c r="S95" s="55">
        <v>0</v>
      </c>
      <c r="T95" s="55">
        <v>0</v>
      </c>
      <c r="U95" s="55">
        <v>0</v>
      </c>
      <c r="V95" s="55">
        <v>0</v>
      </c>
      <c r="W95" s="55">
        <v>207.51000000000002</v>
      </c>
      <c r="X95" s="57">
        <v>2010.7299999999998</v>
      </c>
      <c r="Y95" s="55">
        <v>2218.2399999999998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 customHeight="1" x14ac:dyDescent="0.25">
      <c r="A96" s="1"/>
      <c r="B96" s="49">
        <f>IFERROR(VLOOKUP(C96,'[1]DADOS (OCULTAR)'!$P$3:$R$56,3,0),"")</f>
        <v>10894988000567</v>
      </c>
      <c r="C96" s="50" t="s">
        <v>62</v>
      </c>
      <c r="D96" s="59">
        <v>8456</v>
      </c>
      <c r="E96" s="52" t="s">
        <v>187</v>
      </c>
      <c r="F96" s="51" t="s">
        <v>64</v>
      </c>
      <c r="G96" s="52" t="s">
        <v>16</v>
      </c>
      <c r="H96" s="51" t="s">
        <v>108</v>
      </c>
      <c r="I96" s="53">
        <v>44440</v>
      </c>
      <c r="J96" s="54" t="s">
        <v>66</v>
      </c>
      <c r="K96" s="51">
        <v>40</v>
      </c>
      <c r="L96" s="55">
        <v>0</v>
      </c>
      <c r="M96" s="55">
        <v>0</v>
      </c>
      <c r="N96" s="55">
        <v>0</v>
      </c>
      <c r="O96" s="56" t="s">
        <v>67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7">
        <v>0</v>
      </c>
      <c r="Y96" s="55">
        <v>0</v>
      </c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 customHeight="1" x14ac:dyDescent="0.25">
      <c r="A97" s="1"/>
      <c r="B97" s="49">
        <f>IFERROR(VLOOKUP(C97,'[1]DADOS (OCULTAR)'!$P$3:$R$56,3,0),"")</f>
        <v>10894988000567</v>
      </c>
      <c r="C97" s="50" t="s">
        <v>62</v>
      </c>
      <c r="D97" s="59">
        <v>51420</v>
      </c>
      <c r="E97" s="52" t="s">
        <v>188</v>
      </c>
      <c r="F97" s="51" t="s">
        <v>19</v>
      </c>
      <c r="G97" s="52" t="s">
        <v>16</v>
      </c>
      <c r="H97" s="51" t="s">
        <v>108</v>
      </c>
      <c r="I97" s="53">
        <v>44440</v>
      </c>
      <c r="J97" s="54" t="s">
        <v>66</v>
      </c>
      <c r="K97" s="51">
        <v>20</v>
      </c>
      <c r="L97" s="55">
        <v>550</v>
      </c>
      <c r="M97" s="55">
        <v>0</v>
      </c>
      <c r="N97" s="55">
        <v>0</v>
      </c>
      <c r="O97" s="56" t="s">
        <v>67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7">
        <v>550</v>
      </c>
      <c r="Y97" s="55">
        <v>550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 customHeight="1" x14ac:dyDescent="0.25">
      <c r="A98" s="1"/>
      <c r="B98" s="49">
        <f>IFERROR(VLOOKUP(C98,'[1]DADOS (OCULTAR)'!$P$3:$R$56,3,0),"")</f>
        <v>10894988000567</v>
      </c>
      <c r="C98" s="50" t="s">
        <v>62</v>
      </c>
      <c r="D98" s="59">
        <v>5438</v>
      </c>
      <c r="E98" s="52" t="s">
        <v>189</v>
      </c>
      <c r="F98" s="51" t="s">
        <v>19</v>
      </c>
      <c r="G98" s="52" t="s">
        <v>16</v>
      </c>
      <c r="H98" s="51" t="s">
        <v>108</v>
      </c>
      <c r="I98" s="53">
        <v>44440</v>
      </c>
      <c r="J98" s="54" t="s">
        <v>66</v>
      </c>
      <c r="K98" s="51">
        <v>20</v>
      </c>
      <c r="L98" s="55">
        <v>550</v>
      </c>
      <c r="M98" s="55">
        <v>0</v>
      </c>
      <c r="N98" s="55">
        <v>0</v>
      </c>
      <c r="O98" s="56" t="s">
        <v>67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7">
        <v>550</v>
      </c>
      <c r="Y98" s="55">
        <v>550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 customHeight="1" x14ac:dyDescent="0.25">
      <c r="A99" s="1"/>
      <c r="B99" s="49">
        <f>IFERROR(VLOOKUP(C99,'[1]DADOS (OCULTAR)'!$P$3:$R$56,3,0),"")</f>
        <v>10894988000567</v>
      </c>
      <c r="C99" s="50" t="s">
        <v>62</v>
      </c>
      <c r="D99" s="59">
        <v>77420</v>
      </c>
      <c r="E99" s="52" t="s">
        <v>190</v>
      </c>
      <c r="F99" s="51" t="s">
        <v>64</v>
      </c>
      <c r="G99" s="52" t="s">
        <v>16</v>
      </c>
      <c r="H99" s="51" t="s">
        <v>191</v>
      </c>
      <c r="I99" s="53">
        <v>44440</v>
      </c>
      <c r="J99" s="54" t="s">
        <v>66</v>
      </c>
      <c r="K99" s="51">
        <v>40</v>
      </c>
      <c r="L99" s="55">
        <v>3457.82</v>
      </c>
      <c r="M99" s="55">
        <v>17527.550000000003</v>
      </c>
      <c r="N99" s="55">
        <v>0</v>
      </c>
      <c r="O99" s="56">
        <v>44468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1271.9000000000015</v>
      </c>
      <c r="X99" s="57">
        <v>0</v>
      </c>
      <c r="Y99" s="55">
        <v>3457.82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 customHeight="1" x14ac:dyDescent="0.25">
      <c r="A100" s="1"/>
      <c r="B100" s="49">
        <f>IFERROR(VLOOKUP(C100,'[1]DADOS (OCULTAR)'!$P$3:$R$56,3,0),"")</f>
        <v>10894988000567</v>
      </c>
      <c r="C100" s="50" t="s">
        <v>62</v>
      </c>
      <c r="D100" s="59">
        <v>6400</v>
      </c>
      <c r="E100" s="52" t="s">
        <v>192</v>
      </c>
      <c r="F100" s="51" t="s">
        <v>64</v>
      </c>
      <c r="G100" s="52" t="s">
        <v>7</v>
      </c>
      <c r="H100" s="51" t="s">
        <v>78</v>
      </c>
      <c r="I100" s="53">
        <v>44440</v>
      </c>
      <c r="J100" s="54" t="s">
        <v>66</v>
      </c>
      <c r="K100" s="51">
        <v>40</v>
      </c>
      <c r="L100" s="55">
        <v>0</v>
      </c>
      <c r="M100" s="55">
        <v>2290.8299999999995</v>
      </c>
      <c r="N100" s="55">
        <v>0</v>
      </c>
      <c r="O100" s="56">
        <v>44469</v>
      </c>
      <c r="P100" s="55">
        <v>0</v>
      </c>
      <c r="Q100" s="55">
        <v>0</v>
      </c>
      <c r="R100" s="55">
        <v>220</v>
      </c>
      <c r="S100" s="55">
        <v>0</v>
      </c>
      <c r="T100" s="55">
        <v>0</v>
      </c>
      <c r="U100" s="55">
        <v>0</v>
      </c>
      <c r="V100" s="55">
        <v>0</v>
      </c>
      <c r="W100" s="55">
        <v>217.45000000000027</v>
      </c>
      <c r="X100" s="57">
        <v>0</v>
      </c>
      <c r="Y100" s="55">
        <v>220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 customHeight="1" x14ac:dyDescent="0.25">
      <c r="A101" s="1"/>
      <c r="B101" s="49">
        <f>IFERROR(VLOOKUP(C101,'[1]DADOS (OCULTAR)'!$P$3:$R$56,3,0),"")</f>
        <v>10894988000567</v>
      </c>
      <c r="C101" s="50" t="s">
        <v>62</v>
      </c>
      <c r="D101" s="59">
        <v>69472</v>
      </c>
      <c r="E101" s="52" t="s">
        <v>193</v>
      </c>
      <c r="F101" s="51" t="s">
        <v>64</v>
      </c>
      <c r="G101" s="52" t="s">
        <v>7</v>
      </c>
      <c r="H101" s="51" t="s">
        <v>155</v>
      </c>
      <c r="I101" s="53">
        <v>44440</v>
      </c>
      <c r="J101" s="54" t="s">
        <v>66</v>
      </c>
      <c r="K101" s="51">
        <v>30</v>
      </c>
      <c r="L101" s="55">
        <v>0</v>
      </c>
      <c r="M101" s="55">
        <v>5196.1899999999996</v>
      </c>
      <c r="N101" s="55">
        <v>1184.8499999999999</v>
      </c>
      <c r="O101" s="56">
        <v>44456</v>
      </c>
      <c r="P101" s="55">
        <v>0</v>
      </c>
      <c r="Q101" s="55">
        <v>0</v>
      </c>
      <c r="R101" s="55">
        <v>124.67</v>
      </c>
      <c r="S101" s="55">
        <v>73.86</v>
      </c>
      <c r="T101" s="55">
        <v>0</v>
      </c>
      <c r="U101" s="55">
        <v>0</v>
      </c>
      <c r="V101" s="55">
        <v>0</v>
      </c>
      <c r="W101" s="55">
        <v>1519.4800000000005</v>
      </c>
      <c r="X101" s="57">
        <v>0</v>
      </c>
      <c r="Y101" s="55">
        <v>198.53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</sheetData>
  <mergeCells count="11">
    <mergeCell ref="M6:N6"/>
    <mergeCell ref="C7:E7"/>
    <mergeCell ref="M7:N7"/>
    <mergeCell ref="T7:U7"/>
    <mergeCell ref="T9:V9"/>
    <mergeCell ref="C6:E6"/>
    <mergeCell ref="C1:E1"/>
    <mergeCell ref="C2:E2"/>
    <mergeCell ref="C3:E3"/>
    <mergeCell ref="C4:E4"/>
    <mergeCell ref="C5:E5"/>
  </mergeCells>
  <dataValidations count="4">
    <dataValidation type="list" allowBlank="1" showErrorMessage="1" sqref="G11:G101" xr:uid="{00000000-0002-0000-0000-000000000000}">
      <formula1>"1 - Médico,2 - Outros Profissionais da Saúde,3 - Administrativo,4 - Assistência Odontológica"</formula1>
    </dataValidation>
    <dataValidation type="list" allowBlank="1" showErrorMessage="1" sqref="F11:F101" xr:uid="{00000000-0002-0000-0000-000001000000}">
      <formula1>EVENTO</formula1>
    </dataValidation>
    <dataValidation type="list" allowBlank="1" showErrorMessage="1" sqref="I11:I101" xr:uid="{00000000-0002-0000-0000-000002000000}">
      <formula1>COMPET</formula1>
    </dataValidation>
    <dataValidation type="list" allowBlank="1" showErrorMessage="1" sqref="J11:J101" xr:uid="{00000000-0002-0000-0000-000003000000}">
      <formula1>"1 - Plantonista,2 - Diarista"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4000000}">
          <x14:formula1>
            <xm:f>'C:\1 - CONTABILIDADE\5 - UPAE ARRUDA\1- PRESTAÇÃO DE CONTAS\ARRUDA 2021\09 SETEMBRO 2021\[PCF 2021 ARRUDA 29.10.2021 092021.xlsx]DADOS (OCULTAR)'!#REF!</xm:f>
          </x14:formula1>
          <xm:sqref>C11:C101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2021-10-29T21:44:49Z</dcterms:created>
  <dcterms:modified xsi:type="dcterms:W3CDTF">2021-11-08T14:26:05Z</dcterms:modified>
</cp:coreProperties>
</file>